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05" windowHeight="8040" activeTab="0"/>
  </bookViews>
  <sheets>
    <sheet name="NIOSH" sheetId="1" r:id="rId1"/>
    <sheet name="INSHT" sheetId="2" r:id="rId2"/>
    <sheet name="REBA" sheetId="3" r:id="rId3"/>
    <sheet name="Ayuda" sheetId="4" r:id="rId4"/>
  </sheets>
  <definedNames>
    <definedName name="figura4" localSheetId="2">'REBA'!$AC$20</definedName>
    <definedName name="frecuencia">'INSHT'!$C$58:$E$63</definedName>
  </definedNames>
  <calcPr fullCalcOnLoad="1"/>
</workbook>
</file>

<file path=xl/sharedStrings.xml><?xml version="1.0" encoding="utf-8"?>
<sst xmlns="http://schemas.openxmlformats.org/spreadsheetml/2006/main" count="450" uniqueCount="320">
  <si>
    <t>EVALUACION DE RIESGO DORSOLUMBAR</t>
  </si>
  <si>
    <t>METODO INSHT GUIA TECNICA DE MANIPULACION MANUAL DE CARGAS</t>
  </si>
  <si>
    <t>Empresa</t>
  </si>
  <si>
    <t>Puesto de trabajo</t>
  </si>
  <si>
    <t>Tarea</t>
  </si>
  <si>
    <t>F1A) Datos de la Manipulación</t>
  </si>
  <si>
    <t>1 PESO REAL DE LA CARGA</t>
  </si>
  <si>
    <t>2 DATOS PARA EL CALCULO DEL PESO ACEPTABLE</t>
  </si>
  <si>
    <t>2.2 Desplazamiento Vertical</t>
  </si>
  <si>
    <t>DESPLAZAMIENTO VERTICAL</t>
  </si>
  <si>
    <t>FACTOR DE CORRECCIÓN</t>
  </si>
  <si>
    <t>HASTA 25 CM</t>
  </si>
  <si>
    <t>HASTA 50 CM</t>
  </si>
  <si>
    <t>HASTA 100 CM</t>
  </si>
  <si>
    <t>HASTA 175 CM</t>
  </si>
  <si>
    <t>MÁS DE 175 CM</t>
  </si>
  <si>
    <t xml:space="preserve">GIRO DEL TRONCO </t>
  </si>
  <si>
    <t>SIN GIRO</t>
  </si>
  <si>
    <t>POCO GIRADO (HASTA 30º)</t>
  </si>
  <si>
    <t>GIRADO</t>
  </si>
  <si>
    <t>MUY GIRADO</t>
  </si>
  <si>
    <t>TIPO DE AGARRE</t>
  </si>
  <si>
    <t>AGARRE BUENO</t>
  </si>
  <si>
    <t>AGARRE REGULAR</t>
  </si>
  <si>
    <t>AGARRE MALO</t>
  </si>
  <si>
    <t>FRECUENCIA DE LA MANIPULACIÓN</t>
  </si>
  <si>
    <t>DURACIÓN DE LA MANIPULACIÓN</t>
  </si>
  <si>
    <t>&lt;1h / día</t>
  </si>
  <si>
    <t>&gt;1 y &lt; 2 h</t>
  </si>
  <si>
    <t>&gt;2h y &lt; 8 h</t>
  </si>
  <si>
    <t>1 vez cada 5 minutos</t>
  </si>
  <si>
    <t>1  vez /minuto</t>
  </si>
  <si>
    <t>4 veces /minuto</t>
  </si>
  <si>
    <t>9 veces/minuto</t>
  </si>
  <si>
    <t>12 veces /minuto</t>
  </si>
  <si>
    <t>&gt; 15 veces/minuto</t>
  </si>
  <si>
    <t>2.1 Peso recomendado en funcion</t>
  </si>
  <si>
    <t xml:space="preserve">     de la zona de manipulación</t>
  </si>
  <si>
    <t>2.3 Giro del Tronco</t>
  </si>
  <si>
    <t>2.4 Tipo de agarre</t>
  </si>
  <si>
    <t xml:space="preserve">   Factor ----&gt;</t>
  </si>
  <si>
    <t>2.5 Frecuencia de Manipulación</t>
  </si>
  <si>
    <t>¿Distancia de transporte mayor que 10 metros ? (SI/NO)</t>
  </si>
  <si>
    <t>PESO TRANSPORTADO</t>
  </si>
  <si>
    <t>*</t>
  </si>
  <si>
    <t>PESO TRASPORTADO =  FRECUENCIA/HORA      *      NUMERO DE HORAS      *       PESO</t>
  </si>
  <si>
    <t xml:space="preserve">PESO TOTAL TRANSPORTADO = </t>
  </si>
  <si>
    <t>3. Peso total transportado diariamente</t>
  </si>
  <si>
    <t>4. Distancia del trasporte</t>
  </si>
  <si>
    <t>Elaborador</t>
  </si>
  <si>
    <t>suministro</t>
  </si>
  <si>
    <t>Peso aceptable=</t>
  </si>
  <si>
    <t>F1B)</t>
  </si>
  <si>
    <t>DATOS ERGONÓMICOS</t>
  </si>
  <si>
    <t>¿Se inclina el tronco al manipular la carga?</t>
  </si>
  <si>
    <t>¿Se ejercen fuerzas de empuje o tracción elevadas?</t>
  </si>
  <si>
    <t>¿El tamaño de la carga es mayor de 60 x 60 cm?</t>
  </si>
  <si>
    <t>¿Puede ser peligrosa la superficie de la carga?</t>
  </si>
  <si>
    <t>¿Se puede desplazar el centro de gravedad?</t>
  </si>
  <si>
    <t xml:space="preserve">¿Se pueden mover las cargas de forma brusca e inesperada? </t>
  </si>
  <si>
    <t>¿Son suficientes las pausas?</t>
  </si>
  <si>
    <t>¿Carece el trabajador de autonomía para regular su trabajo?</t>
  </si>
  <si>
    <t>¿Se realiza la tarea con el cuerpo en posición inestable?</t>
  </si>
  <si>
    <t>¿Son los suelos irregulares o resbaladizos para el calzado del trabajador?</t>
  </si>
  <si>
    <t>¿Es insuficiente el espacio de trabajo para una manipulación correcta?</t>
  </si>
  <si>
    <t>¿Hay que salvar desniveles del suelo durante la manipulación?</t>
  </si>
  <si>
    <t>¿Se realiza la manipulación en condiciones termohigrométricas extremas?</t>
  </si>
  <si>
    <t>¿Existen corrientes de aire o ráfagas de viento que puedan desequilibrar la carga?</t>
  </si>
  <si>
    <t>¿Es deficiente la iluminación para la manipulación ?</t>
  </si>
  <si>
    <t>¿Está expuesto el trabajador a vibraciones?</t>
  </si>
  <si>
    <t>SI       NO</t>
  </si>
  <si>
    <t>OBSERVACIONES</t>
  </si>
  <si>
    <t>FACTOR DE SENSIBILIDAD</t>
  </si>
  <si>
    <t>FACTOR SENSIBILIDAD</t>
  </si>
  <si>
    <t>Especialmente Entrenado</t>
  </si>
  <si>
    <t>Mujer, jóvenes, mayores, sensibilidades</t>
  </si>
  <si>
    <t>Peso aceptable = Peso teórico * Factor vertical * Factor Giro * Factor Agarre * Factor Frecuencia * Factor Sensibilidad</t>
  </si>
  <si>
    <t>0. Factor de Sensibilidad</t>
  </si>
  <si>
    <t>METODO REBA (Rapid Upper Limb Assessment)</t>
  </si>
  <si>
    <t>EVALUACION DE CARGA POSTURAL</t>
  </si>
  <si>
    <t>GRUPO A</t>
  </si>
  <si>
    <t>Movimiento</t>
  </si>
  <si>
    <t xml:space="preserve">Puntuación </t>
  </si>
  <si>
    <t>Corrección</t>
  </si>
  <si>
    <t>Erguido</t>
  </si>
  <si>
    <t>+1 si hay torsión o inclinación lateral</t>
  </si>
  <si>
    <t>0°-20° flexión</t>
  </si>
  <si>
    <t>0°-20° extensión</t>
  </si>
  <si>
    <t>20°-60° flexión</t>
  </si>
  <si>
    <t>&gt; 20° extensión</t>
  </si>
  <si>
    <t>&gt; 60° flexión</t>
  </si>
  <si>
    <t>Puntuación :</t>
  </si>
  <si>
    <t>Tronco</t>
  </si>
  <si>
    <t>Cuello</t>
  </si>
  <si>
    <t xml:space="preserve">Movimiento  </t>
  </si>
  <si>
    <t>Puntuación</t>
  </si>
  <si>
    <t>20° flexión o extensión</t>
  </si>
  <si>
    <t>Posición</t>
  </si>
  <si>
    <t>Soporte bilateral, andando o sentado</t>
  </si>
  <si>
    <t>Soporte unilateral, soporte ligero o postura inestable</t>
  </si>
  <si>
    <t>+ 2 si las rodillas están flexionadas más de 60° (salvo postura sedente)</t>
  </si>
  <si>
    <t>Piernas</t>
  </si>
  <si>
    <t>Añadir :</t>
  </si>
  <si>
    <t>Tabla A</t>
  </si>
  <si>
    <t>COEFICIENTE GRUPO A</t>
  </si>
  <si>
    <t>SI</t>
  </si>
  <si>
    <t>Trabajadores en general</t>
  </si>
  <si>
    <t>tabla 0 insh</t>
  </si>
  <si>
    <t>GRUPO B</t>
  </si>
  <si>
    <t>0-20° flexión/extensión</t>
  </si>
  <si>
    <t>20-45° flexión</t>
  </si>
  <si>
    <t>&gt; 90° flexión</t>
  </si>
  <si>
    <t>Brazos</t>
  </si>
  <si>
    <t>Tabla Carga / Fuerza</t>
  </si>
  <si>
    <t>superior a 10 kg</t>
  </si>
  <si>
    <t>Correccion</t>
  </si>
  <si>
    <t>Añadir : + 1 si hay flexión de rodillas entre 30 y 60°</t>
  </si>
  <si>
    <t>Añadir :  +1 por instauracion rápida o brusca</t>
  </si>
  <si>
    <t>De 5 a 10 kg</t>
  </si>
  <si>
    <t>inferior a 5 kg</t>
  </si>
  <si>
    <t>COEFICIENTE TOTAL GRUPO A</t>
  </si>
  <si>
    <t>Añadir :+1 por abduccion o rotación ,   +1 elevación del hombro  -1si hay apoyo o postura a favor de gravedad</t>
  </si>
  <si>
    <t>Antebrazos</t>
  </si>
  <si>
    <t>60°-100° flexión</t>
  </si>
  <si>
    <t>&lt; 60° flexión</t>
  </si>
  <si>
    <t>&gt; 100° flexión</t>
  </si>
  <si>
    <t>Muñecas</t>
  </si>
  <si>
    <t>0°-15°- flexión/ extensión</t>
  </si>
  <si>
    <t>&gt; 15° flexión/ extensión</t>
  </si>
  <si>
    <t xml:space="preserve">Añadir : </t>
  </si>
  <si>
    <t xml:space="preserve"> +1 si hay torsión o desviación lateral</t>
  </si>
  <si>
    <t xml:space="preserve">  (Según tabla A)</t>
  </si>
  <si>
    <t>Antebrazo</t>
  </si>
  <si>
    <t>Muñeca</t>
  </si>
  <si>
    <t>Brazo</t>
  </si>
  <si>
    <t>Tabla B</t>
  </si>
  <si>
    <t>COEFICIENTE GRUPO B</t>
  </si>
  <si>
    <t xml:space="preserve">  (Según tabla B)</t>
  </si>
  <si>
    <t>Tabla Agarre</t>
  </si>
  <si>
    <t>Agarre</t>
  </si>
  <si>
    <t>Bueno</t>
  </si>
  <si>
    <t>Regular</t>
  </si>
  <si>
    <t>Malo</t>
  </si>
  <si>
    <t>Inaceptable</t>
  </si>
  <si>
    <t>Descripcion</t>
  </si>
  <si>
    <t>Buen agarre y fuerza de agarre</t>
  </si>
  <si>
    <t>Agarre posible pero no aceptable</t>
  </si>
  <si>
    <t>Agarre aceptable</t>
  </si>
  <si>
    <t>Incómodo, sin agarre manual, aceptable usando otras partes del cuerpo</t>
  </si>
  <si>
    <t>COEFICIENTE TOTAL GRUPO B</t>
  </si>
  <si>
    <t>TABLA C</t>
  </si>
  <si>
    <t>Puntuación A</t>
  </si>
  <si>
    <t>Puntuación B</t>
  </si>
  <si>
    <t>COEFICIENTE GRUPO C</t>
  </si>
  <si>
    <t xml:space="preserve">  (Según tabla C)</t>
  </si>
  <si>
    <t>Correcciones</t>
  </si>
  <si>
    <t>Cambios/inestabilidad</t>
  </si>
  <si>
    <t>Tabla Actividad</t>
  </si>
  <si>
    <t xml:space="preserve">Repetitivos                       </t>
  </si>
  <si>
    <t xml:space="preserve"> +1 Movimientos repetitivos, por ej. Repetición superior a 4 veces/minuto</t>
  </si>
  <si>
    <t xml:space="preserve"> +1 Cambios posturales importantes o posturas inestables.</t>
  </si>
  <si>
    <t xml:space="preserve"> +1 Una o más partes del cuerpo estáticas, por ej. aguantadas más de 1 m.</t>
  </si>
  <si>
    <t>Estáticas</t>
  </si>
  <si>
    <t>COEFICIENTE FINAL REBA</t>
  </si>
  <si>
    <t>Nivel de acción</t>
  </si>
  <si>
    <t>Nivel de riesgo</t>
  </si>
  <si>
    <t>Intervención y posterior análisis</t>
  </si>
  <si>
    <t>Inapreciable</t>
  </si>
  <si>
    <t>No necesario</t>
  </si>
  <si>
    <t>Bajo</t>
  </si>
  <si>
    <t>Puede ser necesario</t>
  </si>
  <si>
    <t>Medio</t>
  </si>
  <si>
    <t>Necesario</t>
  </si>
  <si>
    <t>Alto</t>
  </si>
  <si>
    <t>Necesario pronto</t>
  </si>
  <si>
    <t>Muy alto</t>
  </si>
  <si>
    <t>Actuación inmediata</t>
  </si>
  <si>
    <t>Interpretación según tabla D:</t>
  </si>
  <si>
    <t>2-3</t>
  </si>
  <si>
    <t>4-7</t>
  </si>
  <si>
    <t>8-10</t>
  </si>
  <si>
    <t>11-15</t>
  </si>
  <si>
    <t>INAPRECIABLE</t>
  </si>
  <si>
    <t>BAJO</t>
  </si>
  <si>
    <t>MEDIO</t>
  </si>
  <si>
    <t>ALTO</t>
  </si>
  <si>
    <t>MUY ALTO</t>
  </si>
  <si>
    <t>NO NECESARIO</t>
  </si>
  <si>
    <t>PUEDE SER NECESARIO</t>
  </si>
  <si>
    <t>NECESARIO PRONTO</t>
  </si>
  <si>
    <t>ACTUACION INMEDIATA</t>
  </si>
  <si>
    <t>TABLA A</t>
  </si>
  <si>
    <t> Cuello</t>
  </si>
  <si>
    <t> 1</t>
  </si>
  <si>
    <t> 2</t>
  </si>
  <si>
    <t> 3</t>
  </si>
  <si>
    <t xml:space="preserve">Brazo </t>
  </si>
  <si>
    <t>TABLA B</t>
  </si>
  <si>
    <t>(Tabla D)</t>
  </si>
  <si>
    <t>+</t>
  </si>
  <si>
    <t>Fuerza</t>
  </si>
  <si>
    <t>A</t>
  </si>
  <si>
    <t>B</t>
  </si>
  <si>
    <t>C</t>
  </si>
  <si>
    <t>ACTIVIDAD</t>
  </si>
  <si>
    <t>PUNTUACION FINAL</t>
  </si>
  <si>
    <t>H(cm)</t>
  </si>
  <si>
    <t>HM</t>
  </si>
  <si>
    <t>V(cm)</t>
  </si>
  <si>
    <t>VM</t>
  </si>
  <si>
    <t>D(cm)</t>
  </si>
  <si>
    <t>DM</t>
  </si>
  <si>
    <t>&lt; 25</t>
  </si>
  <si>
    <t>&lt;25</t>
  </si>
  <si>
    <t>&gt;175</t>
  </si>
  <si>
    <r>
      <t>Tabla 3</t>
    </r>
    <r>
      <rPr>
        <sz val="8"/>
        <rFont val="Arial"/>
        <family val="2"/>
      </rPr>
      <t>. Multiplicador desplaz.</t>
    </r>
  </si>
  <si>
    <t>A (º)</t>
  </si>
  <si>
    <t>AM</t>
  </si>
  <si>
    <t>&gt;63</t>
  </si>
  <si>
    <r>
      <t>Tabla 1</t>
    </r>
    <r>
      <rPr>
        <sz val="8"/>
        <rFont val="Arial"/>
        <family val="2"/>
      </rPr>
      <t>. Multiplicador HM</t>
    </r>
  </si>
  <si>
    <r>
      <t>Tabla 2</t>
    </r>
    <r>
      <rPr>
        <sz val="8"/>
        <rFont val="Arial"/>
        <family val="2"/>
      </rPr>
      <t>. Multiplicador VM</t>
    </r>
  </si>
  <si>
    <t xml:space="preserve">              t &lt; 1 h</t>
  </si>
  <si>
    <t xml:space="preserve">  1 h &lt; t &lt; 2 h</t>
  </si>
  <si>
    <t xml:space="preserve">          2h &lt; t &lt; 8 h</t>
  </si>
  <si>
    <t>lev / min</t>
  </si>
  <si>
    <t>V &lt; 75 cm</t>
  </si>
  <si>
    <t>V &gt; 75</t>
  </si>
  <si>
    <t>V &lt; 75</t>
  </si>
  <si>
    <t>&gt;0,2</t>
  </si>
  <si>
    <t>&gt;135</t>
  </si>
  <si>
    <r>
      <t>Tabla 4</t>
    </r>
    <r>
      <rPr>
        <sz val="8"/>
        <rFont val="Arial"/>
        <family val="2"/>
      </rPr>
      <t>. Multiplicador de asimetría</t>
    </r>
  </si>
  <si>
    <r>
      <t>Tabla 5</t>
    </r>
    <r>
      <rPr>
        <sz val="8"/>
        <rFont val="Arial"/>
        <family val="2"/>
      </rPr>
      <t>. Multiplicador de Frecuencia (FM)</t>
    </r>
  </si>
  <si>
    <t xml:space="preserve">Tipo de </t>
  </si>
  <si>
    <t xml:space="preserve">            CM</t>
  </si>
  <si>
    <t>Acoplamiento</t>
  </si>
  <si>
    <t>V &gt; 75 cm</t>
  </si>
  <si>
    <t>BUENO</t>
  </si>
  <si>
    <t>REGULAR</t>
  </si>
  <si>
    <t>MALO</t>
  </si>
  <si>
    <r>
      <t>Tabla 6</t>
    </r>
    <r>
      <rPr>
        <sz val="8"/>
        <rFont val="Arial"/>
        <family val="2"/>
      </rPr>
      <t>. Multiplicador de Acoplamiento (CM)</t>
    </r>
  </si>
  <si>
    <t>METODO NIOSH 94 Revisado</t>
  </si>
  <si>
    <t>Fecha</t>
  </si>
  <si>
    <t>Peso Objeto</t>
  </si>
  <si>
    <t>Origen</t>
  </si>
  <si>
    <t>H</t>
  </si>
  <si>
    <t>V</t>
  </si>
  <si>
    <t>Destino</t>
  </si>
  <si>
    <t>D</t>
  </si>
  <si>
    <t>Frecuencia</t>
  </si>
  <si>
    <t>Duración</t>
  </si>
  <si>
    <t>LC</t>
  </si>
  <si>
    <t>CM</t>
  </si>
  <si>
    <t>FM</t>
  </si>
  <si>
    <t>STRWL</t>
  </si>
  <si>
    <t>Paso 1. Medida y registro de Datos variables de las tareas</t>
  </si>
  <si>
    <t>Tarea Nº</t>
  </si>
  <si>
    <t>Localización de las manos (cm.)</t>
  </si>
  <si>
    <t>Máximo</t>
  </si>
  <si>
    <t>Hrs.</t>
  </si>
  <si>
    <t>Lev/min.</t>
  </si>
  <si>
    <t>Angulo de Asimetría (º)</t>
  </si>
  <si>
    <t>Tarea nº</t>
  </si>
  <si>
    <t xml:space="preserve">      LC      *     HM     *      VM     *      DM     *     AM      *      CM     *     FM</t>
  </si>
  <si>
    <t>Nuevo orden de tareas</t>
  </si>
  <si>
    <t>Distancia Vertical</t>
  </si>
  <si>
    <t>Frecuencias</t>
  </si>
  <si>
    <t>Frec. Acum.</t>
  </si>
  <si>
    <t>IL</t>
  </si>
  <si>
    <t>LPR</t>
  </si>
  <si>
    <t>Tarea 1 origen</t>
  </si>
  <si>
    <t>Tarea 2 origen</t>
  </si>
  <si>
    <t>Tarea 3 origen</t>
  </si>
  <si>
    <t>Tarea 5 origen</t>
  </si>
  <si>
    <t>Tarea 1 destino</t>
  </si>
  <si>
    <t>Tarea 2 destino</t>
  </si>
  <si>
    <t>Tarea 3 destino</t>
  </si>
  <si>
    <t>Tarea 4 destino</t>
  </si>
  <si>
    <t>Tarea 5 destino</t>
  </si>
  <si>
    <t>Tarea 4 origen</t>
  </si>
  <si>
    <t>Tiempo</t>
  </si>
  <si>
    <t>Tabla frec</t>
  </si>
  <si>
    <t>Paso 2. Multiplicadores, FIRWL, IL Y STLI para cada tarea</t>
  </si>
  <si>
    <t>Peso (Kg)</t>
  </si>
  <si>
    <t>HM =25/H</t>
  </si>
  <si>
    <t>VM =1-0,003 [V-75]</t>
  </si>
  <si>
    <t>DM =0,82 + 4,5 /D</t>
  </si>
  <si>
    <t>AM =1 - 0,0032 A</t>
  </si>
  <si>
    <t>Cálculo Indice compuesto</t>
  </si>
  <si>
    <t>Indice compuesto =</t>
  </si>
  <si>
    <t>!! NO OLVIDE PULSAR RECALCULAR !!</t>
  </si>
  <si>
    <t>DATOS INDIVIDUALES</t>
  </si>
  <si>
    <t>¿ La vestimenta o el equipo de protección individual dificultan la manipulación?</t>
  </si>
  <si>
    <t>¿Es inadecuado el calzado para la manipulación?</t>
  </si>
  <si>
    <t>¿Carece el trabajador de información sobre el peso de la carga?</t>
  </si>
  <si>
    <t>¿Carece el trabajador de información sobre el lado más pesado de la carga o sobre</t>
  </si>
  <si>
    <t>su centro de gravedad (En caso de estar descentrado)</t>
  </si>
  <si>
    <t>¿Es el trabajador especialmente sensible al riesgo (mujeres embarazadas,</t>
  </si>
  <si>
    <t>trabajadores con patologías dorsolumbares, etc?</t>
  </si>
  <si>
    <t xml:space="preserve">¿Carece el trabajador de información sobre los riesgos para su salud derivados de la </t>
  </si>
  <si>
    <t>manipulación manual de cargas?</t>
  </si>
  <si>
    <t>¿Carece el trabajador de entrenamiento para realizar la manipulación con seguridad?</t>
  </si>
  <si>
    <t>MEDIDAS CORRECTORAS</t>
  </si>
  <si>
    <t>Cumplimentar sólo en caso de que el resultado de la evaluación sea "RIESGO NO TOLERABLE"</t>
  </si>
  <si>
    <t>Fecha de la evaluación actual</t>
  </si>
  <si>
    <t>Fecha en que debe realizarse la siguiente evaluación</t>
  </si>
  <si>
    <t>bueno</t>
  </si>
  <si>
    <t xml:space="preserve">     para trabajador entrenado</t>
  </si>
  <si>
    <t>Talleres gráficos Garcia</t>
  </si>
  <si>
    <t>Aprovisionamiento</t>
  </si>
  <si>
    <t>Paquetería</t>
  </si>
  <si>
    <t>Clinica "La Esperanza"</t>
  </si>
  <si>
    <t>Seleccione el criterio para cálculo de Indice compuesto</t>
  </si>
  <si>
    <t>1- Se calcula con respecto a los datos de la tarea en origen</t>
  </si>
  <si>
    <t>2- Se calcula con respecto a la situación en origen o destino más desfavorable</t>
  </si>
  <si>
    <t>malo</t>
  </si>
  <si>
    <t>Sistema de automatización de cálculo para NIOSH, REBA e INSH. Diciembre - 2005</t>
  </si>
  <si>
    <t>Esta hoja debe existir para el buen funcionamiento del sistema NIOSH</t>
  </si>
  <si>
    <t>Embalajes Garmendia</t>
  </si>
  <si>
    <t>Tablas 2</t>
  </si>
  <si>
    <t>Suministros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</si>
</sst>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\K\g\."/>
    <numFmt numFmtId="173" formatCode="0.0\ \K\g\."/>
    <numFmt numFmtId="174" formatCode="0.0"/>
    <numFmt numFmtId="175" formatCode="s\i/\n\o"/>
    <numFmt numFmtId="176" formatCode="[&lt;=9999999]###\-####;\(###\)\ ###\-####"/>
    <numFmt numFmtId="177" formatCode="0.00\ \K\g\.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dd\-mm\-yy"/>
    <numFmt numFmtId="182" formatCode="0.000"/>
    <numFmt numFmtId="183" formatCode="0.0000"/>
  </numFmts>
  <fonts count="6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4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2"/>
      <color indexed="9"/>
      <name val="Arial"/>
      <family val="0"/>
    </font>
    <font>
      <b/>
      <sz val="10"/>
      <color indexed="12"/>
      <name val="Arial"/>
      <family val="0"/>
    </font>
    <font>
      <b/>
      <sz val="20"/>
      <color indexed="8"/>
      <name val="Arial"/>
      <family val="0"/>
    </font>
    <font>
      <b/>
      <sz val="18"/>
      <color indexed="8"/>
      <name val="Arial"/>
      <family val="0"/>
    </font>
    <font>
      <b/>
      <sz val="22"/>
      <color indexed="8"/>
      <name val="Arial"/>
      <family val="0"/>
    </font>
    <font>
      <b/>
      <sz val="10"/>
      <color indexed="8"/>
      <name val="Arial"/>
      <family val="0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/>
      <top>
        <color indexed="63"/>
      </top>
      <bottom>
        <color indexed="63"/>
      </bottom>
    </border>
    <border>
      <left style="medium"/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/>
      <top>
        <color indexed="63"/>
      </top>
      <bottom style="medium"/>
    </border>
    <border>
      <left style="medium"/>
      <right style="medium">
        <color indexed="22"/>
      </right>
      <top style="medium"/>
      <bottom>
        <color indexed="63"/>
      </bottom>
    </border>
    <border>
      <left style="medium">
        <color indexed="22"/>
      </left>
      <right style="medium">
        <color indexed="22"/>
      </right>
      <top style="medium"/>
      <bottom>
        <color indexed="63"/>
      </bottom>
    </border>
    <border>
      <left style="medium">
        <color indexed="22"/>
      </left>
      <right style="medium"/>
      <top style="medium"/>
      <bottom>
        <color indexed="63"/>
      </bottom>
    </border>
    <border>
      <left style="medium">
        <color indexed="22"/>
      </left>
      <right style="medium"/>
      <top style="medium">
        <color indexed="22"/>
      </top>
      <bottom style="medium"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>
        <color indexed="63"/>
      </top>
      <bottom style="medium">
        <color indexed="22"/>
      </bottom>
    </border>
    <border>
      <left style="medium"/>
      <right style="medium">
        <color indexed="22"/>
      </right>
      <top>
        <color indexed="63"/>
      </top>
      <bottom style="medium"/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/>
    </border>
    <border>
      <left>
        <color indexed="63"/>
      </left>
      <right style="medium"/>
      <top style="medium">
        <color indexed="22"/>
      </top>
      <bottom style="medium"/>
    </border>
    <border>
      <left style="medium">
        <color indexed="22"/>
      </left>
      <right>
        <color indexed="63"/>
      </right>
      <top style="medium"/>
      <bottom style="medium"/>
    </border>
    <border>
      <left style="medium">
        <color indexed="22"/>
      </left>
      <right>
        <color indexed="63"/>
      </right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19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468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6" fillId="33" borderId="12" xfId="0" applyFont="1" applyFill="1" applyBorder="1" applyAlignment="1" applyProtection="1">
      <alignment/>
      <protection hidden="1" locked="0"/>
    </xf>
    <xf numFmtId="0" fontId="0" fillId="33" borderId="13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2" fillId="0" borderId="15" xfId="0" applyFont="1" applyBorder="1" applyAlignment="1" applyProtection="1">
      <alignment horizontal="left"/>
      <protection hidden="1"/>
    </xf>
    <xf numFmtId="0" fontId="0" fillId="0" borderId="16" xfId="0" applyBorder="1" applyAlignment="1" applyProtection="1">
      <alignment/>
      <protection hidden="1"/>
    </xf>
    <xf numFmtId="0" fontId="6" fillId="33" borderId="17" xfId="0" applyFont="1" applyFill="1" applyBorder="1" applyAlignment="1" applyProtection="1">
      <alignment/>
      <protection hidden="1" locked="0"/>
    </xf>
    <xf numFmtId="0" fontId="0" fillId="33" borderId="18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2" fillId="0" borderId="20" xfId="0" applyFont="1" applyBorder="1" applyAlignment="1" applyProtection="1">
      <alignment horizontal="left"/>
      <protection hidden="1"/>
    </xf>
    <xf numFmtId="0" fontId="0" fillId="0" borderId="21" xfId="0" applyBorder="1" applyAlignment="1" applyProtection="1">
      <alignment/>
      <protection hidden="1"/>
    </xf>
    <xf numFmtId="0" fontId="6" fillId="33" borderId="22" xfId="0" applyFont="1" applyFill="1" applyBorder="1" applyAlignment="1" applyProtection="1">
      <alignment/>
      <protection hidden="1" locked="0"/>
    </xf>
    <xf numFmtId="0" fontId="0" fillId="33" borderId="23" xfId="0" applyFill="1" applyBorder="1" applyAlignment="1" applyProtection="1">
      <alignment/>
      <protection hidden="1"/>
    </xf>
    <xf numFmtId="0" fontId="0" fillId="33" borderId="24" xfId="0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73" fontId="6" fillId="33" borderId="25" xfId="0" applyNumberFormat="1" applyFont="1" applyFill="1" applyBorder="1" applyAlignment="1" applyProtection="1">
      <alignment horizontal="center"/>
      <protection hidden="1" locked="0"/>
    </xf>
    <xf numFmtId="0" fontId="2" fillId="0" borderId="0" xfId="0" applyFont="1" applyAlignment="1" applyProtection="1">
      <alignment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6" fillId="33" borderId="29" xfId="0" applyFont="1" applyFill="1" applyBorder="1" applyAlignment="1" applyProtection="1">
      <alignment horizontal="center"/>
      <protection hidden="1" locked="0"/>
    </xf>
    <xf numFmtId="0" fontId="7" fillId="0" borderId="27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30" xfId="0" applyBorder="1" applyAlignment="1" applyProtection="1">
      <alignment vertic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5" xfId="0" applyBorder="1" applyAlignment="1" applyProtection="1">
      <alignment horizontal="center"/>
      <protection hidden="1"/>
    </xf>
    <xf numFmtId="173" fontId="6" fillId="34" borderId="36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73" fontId="6" fillId="34" borderId="0" xfId="0" applyNumberFormat="1" applyFont="1" applyFill="1" applyAlignment="1" applyProtection="1">
      <alignment horizontal="center"/>
      <protection hidden="1"/>
    </xf>
    <xf numFmtId="176" fontId="6" fillId="33" borderId="29" xfId="0" applyNumberFormat="1" applyFont="1" applyFill="1" applyBorder="1" applyAlignment="1" applyProtection="1">
      <alignment horizontal="center"/>
      <protection hidden="1" locked="0"/>
    </xf>
    <xf numFmtId="176" fontId="6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76" fontId="6" fillId="0" borderId="32" xfId="0" applyNumberFormat="1" applyFont="1" applyFill="1" applyBorder="1" applyAlignment="1" applyProtection="1">
      <alignment horizontal="center"/>
      <protection hidden="1"/>
    </xf>
    <xf numFmtId="0" fontId="0" fillId="34" borderId="34" xfId="0" applyNumberFormat="1" applyFill="1" applyBorder="1" applyAlignment="1" applyProtection="1">
      <alignment/>
      <protection hidden="1"/>
    </xf>
    <xf numFmtId="0" fontId="0" fillId="34" borderId="35" xfId="0" applyFill="1" applyBorder="1" applyAlignment="1" applyProtection="1">
      <alignment/>
      <protection hidden="1"/>
    </xf>
    <xf numFmtId="176" fontId="6" fillId="34" borderId="35" xfId="0" applyNumberFormat="1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77" fontId="8" fillId="34" borderId="37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34" borderId="38" xfId="0" applyFont="1" applyFill="1" applyBorder="1" applyAlignment="1" applyProtection="1">
      <alignment horizontal="left"/>
      <protection hidden="1"/>
    </xf>
    <xf numFmtId="0" fontId="0" fillId="34" borderId="0" xfId="0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6" fillId="35" borderId="12" xfId="0" applyFont="1" applyFill="1" applyBorder="1" applyAlignment="1" applyProtection="1">
      <alignment/>
      <protection hidden="1"/>
    </xf>
    <xf numFmtId="0" fontId="0" fillId="35" borderId="13" xfId="0" applyFill="1" applyBorder="1" applyAlignment="1" applyProtection="1">
      <alignment/>
      <protection hidden="1"/>
    </xf>
    <xf numFmtId="0" fontId="0" fillId="35" borderId="14" xfId="0" applyFill="1" applyBorder="1" applyAlignment="1" applyProtection="1">
      <alignment/>
      <protection hidden="1"/>
    </xf>
    <xf numFmtId="0" fontId="6" fillId="35" borderId="17" xfId="0" applyFont="1" applyFill="1" applyBorder="1" applyAlignment="1" applyProtection="1">
      <alignment/>
      <protection hidden="1"/>
    </xf>
    <xf numFmtId="0" fontId="0" fillId="35" borderId="18" xfId="0" applyFill="1" applyBorder="1" applyAlignment="1" applyProtection="1">
      <alignment/>
      <protection hidden="1"/>
    </xf>
    <xf numFmtId="0" fontId="0" fillId="35" borderId="19" xfId="0" applyFill="1" applyBorder="1" applyAlignment="1" applyProtection="1">
      <alignment/>
      <protection hidden="1"/>
    </xf>
    <xf numFmtId="0" fontId="6" fillId="35" borderId="22" xfId="0" applyFont="1" applyFill="1" applyBorder="1" applyAlignment="1" applyProtection="1">
      <alignment/>
      <protection hidden="1"/>
    </xf>
    <xf numFmtId="0" fontId="0" fillId="35" borderId="23" xfId="0" applyFill="1" applyBorder="1" applyAlignment="1" applyProtection="1">
      <alignment/>
      <protection hidden="1"/>
    </xf>
    <xf numFmtId="0" fontId="0" fillId="35" borderId="24" xfId="0" applyFill="1" applyBorder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3" borderId="31" xfId="0" applyFill="1" applyBorder="1" applyAlignment="1" applyProtection="1">
      <alignment/>
      <protection hidden="1" locked="0"/>
    </xf>
    <xf numFmtId="0" fontId="0" fillId="33" borderId="32" xfId="0" applyFill="1" applyBorder="1" applyAlignment="1" applyProtection="1">
      <alignment/>
      <protection hidden="1" locked="0"/>
    </xf>
    <xf numFmtId="0" fontId="2" fillId="33" borderId="33" xfId="0" applyFont="1" applyFill="1" applyBorder="1" applyAlignment="1" applyProtection="1">
      <alignment horizontal="center"/>
      <protection hidden="1" locked="0"/>
    </xf>
    <xf numFmtId="0" fontId="0" fillId="33" borderId="39" xfId="0" applyFill="1" applyBorder="1" applyAlignment="1" applyProtection="1">
      <alignment/>
      <protection hidden="1" locked="0"/>
    </xf>
    <xf numFmtId="0" fontId="0" fillId="33" borderId="0" xfId="0" applyFill="1" applyBorder="1" applyAlignment="1" applyProtection="1">
      <alignment/>
      <protection hidden="1" locked="0"/>
    </xf>
    <xf numFmtId="0" fontId="0" fillId="33" borderId="40" xfId="0" applyFill="1" applyBorder="1" applyAlignment="1" applyProtection="1">
      <alignment/>
      <protection hidden="1" locked="0"/>
    </xf>
    <xf numFmtId="0" fontId="2" fillId="33" borderId="0" xfId="0" applyFont="1" applyFill="1" applyBorder="1" applyAlignment="1" applyProtection="1">
      <alignment/>
      <protection hidden="1" locked="0"/>
    </xf>
    <xf numFmtId="0" fontId="0" fillId="33" borderId="34" xfId="0" applyFill="1" applyBorder="1" applyAlignment="1" applyProtection="1">
      <alignment/>
      <protection hidden="1" locked="0"/>
    </xf>
    <xf numFmtId="0" fontId="0" fillId="33" borderId="35" xfId="0" applyFill="1" applyBorder="1" applyAlignment="1" applyProtection="1">
      <alignment/>
      <protection hidden="1" locked="0"/>
    </xf>
    <xf numFmtId="0" fontId="0" fillId="33" borderId="36" xfId="0" applyFill="1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/>
    </xf>
    <xf numFmtId="0" fontId="6" fillId="35" borderId="42" xfId="0" applyFont="1" applyFill="1" applyBorder="1" applyAlignment="1" applyProtection="1">
      <alignment/>
      <protection hidden="1"/>
    </xf>
    <xf numFmtId="0" fontId="0" fillId="35" borderId="43" xfId="0" applyFill="1" applyBorder="1" applyAlignment="1" applyProtection="1">
      <alignment/>
      <protection hidden="1"/>
    </xf>
    <xf numFmtId="0" fontId="0" fillId="35" borderId="44" xfId="0" applyFill="1" applyBorder="1" applyAlignment="1" applyProtection="1">
      <alignment/>
      <protection hidden="1"/>
    </xf>
    <xf numFmtId="0" fontId="6" fillId="35" borderId="45" xfId="0" applyFont="1" applyFill="1" applyBorder="1" applyAlignment="1" applyProtection="1">
      <alignment/>
      <protection hidden="1"/>
    </xf>
    <xf numFmtId="0" fontId="0" fillId="35" borderId="46" xfId="0" applyFill="1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6" fillId="35" borderId="48" xfId="0" applyFont="1" applyFill="1" applyBorder="1" applyAlignment="1" applyProtection="1">
      <alignment/>
      <protection hidden="1"/>
    </xf>
    <xf numFmtId="0" fontId="0" fillId="35" borderId="49" xfId="0" applyFill="1" applyBorder="1" applyAlignment="1" applyProtection="1">
      <alignment/>
      <protection hidden="1"/>
    </xf>
    <xf numFmtId="0" fontId="0" fillId="35" borderId="50" xfId="0" applyFill="1" applyBorder="1" applyAlignment="1" applyProtection="1">
      <alignment/>
      <protection hidden="1"/>
    </xf>
    <xf numFmtId="0" fontId="0" fillId="33" borderId="32" xfId="0" applyFill="1" applyBorder="1" applyAlignment="1" applyProtection="1">
      <alignment/>
      <protection hidden="1" locked="0"/>
    </xf>
    <xf numFmtId="0" fontId="2" fillId="33" borderId="32" xfId="0" applyFont="1" applyFill="1" applyBorder="1" applyAlignment="1" applyProtection="1">
      <alignment horizontal="center"/>
      <protection hidden="1" locked="0"/>
    </xf>
    <xf numFmtId="0" fontId="0" fillId="33" borderId="0" xfId="0" applyFill="1" applyBorder="1" applyAlignment="1" applyProtection="1">
      <alignment/>
      <protection hidden="1" locked="0"/>
    </xf>
    <xf numFmtId="0" fontId="2" fillId="33" borderId="0" xfId="0" applyFont="1" applyFill="1" applyBorder="1" applyAlignment="1" applyProtection="1">
      <alignment horizontal="center"/>
      <protection hidden="1" locked="0"/>
    </xf>
    <xf numFmtId="0" fontId="2" fillId="33" borderId="40" xfId="0" applyFont="1" applyFill="1" applyBorder="1" applyAlignment="1" applyProtection="1">
      <alignment horizontal="center"/>
      <protection hidden="1" locked="0"/>
    </xf>
    <xf numFmtId="0" fontId="2" fillId="33" borderId="39" xfId="0" applyFont="1" applyFill="1" applyBorder="1" applyAlignment="1" applyProtection="1">
      <alignment/>
      <protection hidden="1" locked="0"/>
    </xf>
    <xf numFmtId="0" fontId="0" fillId="33" borderId="33" xfId="0" applyFill="1" applyBorder="1" applyAlignment="1" applyProtection="1">
      <alignment/>
      <protection hidden="1" locked="0"/>
    </xf>
    <xf numFmtId="181" fontId="0" fillId="33" borderId="29" xfId="0" applyNumberFormat="1" applyFill="1" applyBorder="1" applyAlignment="1" applyProtection="1">
      <alignment/>
      <protection hidden="1" locked="0"/>
    </xf>
    <xf numFmtId="181" fontId="0" fillId="0" borderId="0" xfId="0" applyNumberFormat="1" applyAlignment="1" applyProtection="1">
      <alignment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6" borderId="51" xfId="0" applyFont="1" applyFill="1" applyBorder="1" applyAlignment="1" applyProtection="1">
      <alignment horizontal="center" wrapText="1"/>
      <protection hidden="1"/>
    </xf>
    <xf numFmtId="0" fontId="5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2" fillId="37" borderId="52" xfId="0" applyFont="1" applyFill="1" applyBorder="1" applyAlignment="1" applyProtection="1">
      <alignment horizontal="center" wrapText="1"/>
      <protection hidden="1"/>
    </xf>
    <xf numFmtId="0" fontId="2" fillId="37" borderId="53" xfId="0" applyFont="1" applyFill="1" applyBorder="1" applyAlignment="1" applyProtection="1">
      <alignment horizontal="center" wrapText="1"/>
      <protection hidden="1"/>
    </xf>
    <xf numFmtId="0" fontId="2" fillId="37" borderId="54" xfId="0" applyFont="1" applyFill="1" applyBorder="1" applyAlignment="1" applyProtection="1">
      <alignment horizontal="center" wrapText="1"/>
      <protection hidden="1"/>
    </xf>
    <xf numFmtId="0" fontId="0" fillId="36" borderId="55" xfId="0" applyFont="1" applyFill="1" applyBorder="1" applyAlignment="1" applyProtection="1">
      <alignment wrapText="1"/>
      <protection hidden="1"/>
    </xf>
    <xf numFmtId="0" fontId="0" fillId="36" borderId="56" xfId="0" applyFont="1" applyFill="1" applyBorder="1" applyAlignment="1" applyProtection="1">
      <alignment horizontal="center" wrapText="1"/>
      <protection hidden="1"/>
    </xf>
    <xf numFmtId="0" fontId="0" fillId="36" borderId="57" xfId="0" applyFont="1" applyFill="1" applyBorder="1" applyAlignment="1" applyProtection="1">
      <alignment wrapText="1"/>
      <protection hidden="1"/>
    </xf>
    <xf numFmtId="0" fontId="0" fillId="36" borderId="58" xfId="0" applyFont="1" applyFill="1" applyBorder="1" applyAlignment="1" applyProtection="1">
      <alignment wrapText="1"/>
      <protection hidden="1"/>
    </xf>
    <xf numFmtId="0" fontId="0" fillId="36" borderId="59" xfId="0" applyFont="1" applyFill="1" applyBorder="1" applyAlignment="1" applyProtection="1">
      <alignment horizontal="center" wrapText="1"/>
      <protection hidden="1"/>
    </xf>
    <xf numFmtId="0" fontId="0" fillId="36" borderId="57" xfId="0" applyFill="1" applyBorder="1" applyAlignment="1" applyProtection="1">
      <alignment wrapText="1"/>
      <protection hidden="1"/>
    </xf>
    <xf numFmtId="0" fontId="0" fillId="36" borderId="39" xfId="0" applyFont="1" applyFill="1" applyBorder="1" applyAlignment="1" applyProtection="1">
      <alignment wrapText="1"/>
      <protection hidden="1"/>
    </xf>
    <xf numFmtId="0" fontId="0" fillId="36" borderId="60" xfId="0" applyFont="1" applyFill="1" applyBorder="1" applyAlignment="1" applyProtection="1">
      <alignment wrapText="1"/>
      <protection hidden="1"/>
    </xf>
    <xf numFmtId="0" fontId="0" fillId="36" borderId="61" xfId="0" applyFont="1" applyFill="1" applyBorder="1" applyAlignment="1" applyProtection="1">
      <alignment horizontal="center" wrapText="1"/>
      <protection hidden="1"/>
    </xf>
    <xf numFmtId="0" fontId="0" fillId="36" borderId="62" xfId="0" applyFill="1" applyBorder="1" applyAlignment="1" applyProtection="1">
      <alignment wrapText="1"/>
      <protection hidden="1"/>
    </xf>
    <xf numFmtId="0" fontId="0" fillId="36" borderId="0" xfId="0" applyFont="1" applyFill="1" applyBorder="1" applyAlignment="1" applyProtection="1">
      <alignment wrapText="1"/>
      <protection hidden="1"/>
    </xf>
    <xf numFmtId="0" fontId="2" fillId="33" borderId="29" xfId="0" applyFont="1" applyFill="1" applyBorder="1" applyAlignment="1" applyProtection="1">
      <alignment horizontal="center"/>
      <protection hidden="1" locked="0"/>
    </xf>
    <xf numFmtId="0" fontId="2" fillId="38" borderId="29" xfId="0" applyFont="1" applyFill="1" applyBorder="1" applyAlignment="1" applyProtection="1">
      <alignment horizontal="center"/>
      <protection hidden="1"/>
    </xf>
    <xf numFmtId="0" fontId="0" fillId="36" borderId="63" xfId="0" applyFont="1" applyFill="1" applyBorder="1" applyAlignment="1" applyProtection="1">
      <alignment wrapText="1"/>
      <protection hidden="1"/>
    </xf>
    <xf numFmtId="0" fontId="0" fillId="36" borderId="64" xfId="0" applyFont="1" applyFill="1" applyBorder="1" applyAlignment="1" applyProtection="1">
      <alignment horizontal="center" wrapText="1"/>
      <protection hidden="1"/>
    </xf>
    <xf numFmtId="0" fontId="0" fillId="36" borderId="65" xfId="0" applyFont="1" applyFill="1" applyBorder="1" applyAlignment="1" applyProtection="1">
      <alignment wrapText="1"/>
      <protection hidden="1"/>
    </xf>
    <xf numFmtId="0" fontId="0" fillId="36" borderId="62" xfId="0" applyFont="1" applyFill="1" applyBorder="1" applyAlignment="1" applyProtection="1">
      <alignment wrapText="1"/>
      <protection hidden="1"/>
    </xf>
    <xf numFmtId="0" fontId="2" fillId="37" borderId="52" xfId="0" applyFont="1" applyFill="1" applyBorder="1" applyAlignment="1" applyProtection="1">
      <alignment wrapText="1"/>
      <protection hidden="1"/>
    </xf>
    <xf numFmtId="0" fontId="2" fillId="37" borderId="53" xfId="0" applyFont="1" applyFill="1" applyBorder="1" applyAlignment="1" applyProtection="1">
      <alignment wrapText="1"/>
      <protection hidden="1"/>
    </xf>
    <xf numFmtId="0" fontId="2" fillId="37" borderId="54" xfId="0" applyFont="1" applyFill="1" applyBorder="1" applyAlignment="1" applyProtection="1">
      <alignment wrapText="1"/>
      <protection hidden="1"/>
    </xf>
    <xf numFmtId="0" fontId="0" fillId="36" borderId="63" xfId="0" applyFont="1" applyFill="1" applyBorder="1" applyAlignment="1" applyProtection="1">
      <alignment vertical="top" wrapText="1"/>
      <protection hidden="1"/>
    </xf>
    <xf numFmtId="0" fontId="0" fillId="36" borderId="64" xfId="0" applyFont="1" applyFill="1" applyBorder="1" applyAlignment="1" applyProtection="1">
      <alignment horizontal="center" vertical="top" wrapText="1"/>
      <protection hidden="1"/>
    </xf>
    <xf numFmtId="0" fontId="0" fillId="36" borderId="65" xfId="0" applyFont="1" applyFill="1" applyBorder="1" applyAlignment="1" applyProtection="1">
      <alignment vertical="top" wrapText="1"/>
      <protection hidden="1"/>
    </xf>
    <xf numFmtId="0" fontId="0" fillId="36" borderId="60" xfId="0" applyFont="1" applyFill="1" applyBorder="1" applyAlignment="1" applyProtection="1">
      <alignment vertical="top" wrapText="1"/>
      <protection hidden="1"/>
    </xf>
    <xf numFmtId="0" fontId="0" fillId="36" borderId="61" xfId="0" applyFont="1" applyFill="1" applyBorder="1" applyAlignment="1" applyProtection="1">
      <alignment horizontal="center" vertical="top" wrapText="1"/>
      <protection hidden="1"/>
    </xf>
    <xf numFmtId="0" fontId="0" fillId="36" borderId="66" xfId="0" applyFont="1" applyFill="1" applyBorder="1" applyAlignment="1" applyProtection="1">
      <alignment vertical="top" wrapText="1"/>
      <protection hidden="1"/>
    </xf>
    <xf numFmtId="0" fontId="0" fillId="36" borderId="67" xfId="0" applyFont="1" applyFill="1" applyBorder="1" applyAlignment="1" applyProtection="1">
      <alignment horizontal="center" wrapText="1"/>
      <protection hidden="1"/>
    </xf>
    <xf numFmtId="0" fontId="0" fillId="0" borderId="68" xfId="0" applyBorder="1" applyAlignment="1" applyProtection="1">
      <alignment/>
      <protection hidden="1"/>
    </xf>
    <xf numFmtId="0" fontId="0" fillId="0" borderId="69" xfId="0" applyBorder="1" applyAlignment="1" applyProtection="1">
      <alignment/>
      <protection hidden="1"/>
    </xf>
    <xf numFmtId="0" fontId="0" fillId="37" borderId="52" xfId="0" applyFont="1" applyFill="1" applyBorder="1" applyAlignment="1" applyProtection="1">
      <alignment wrapText="1"/>
      <protection hidden="1"/>
    </xf>
    <xf numFmtId="0" fontId="0" fillId="37" borderId="53" xfId="0" applyFont="1" applyFill="1" applyBorder="1" applyAlignment="1" applyProtection="1">
      <alignment wrapText="1"/>
      <protection hidden="1"/>
    </xf>
    <xf numFmtId="0" fontId="0" fillId="37" borderId="54" xfId="0" applyFont="1" applyFill="1" applyBorder="1" applyAlignment="1" applyProtection="1">
      <alignment wrapText="1"/>
      <protection hidden="1"/>
    </xf>
    <xf numFmtId="0" fontId="0" fillId="0" borderId="63" xfId="0" applyFont="1" applyFill="1" applyBorder="1" applyAlignment="1" applyProtection="1">
      <alignment wrapText="1"/>
      <protection hidden="1"/>
    </xf>
    <xf numFmtId="0" fontId="0" fillId="0" borderId="64" xfId="0" applyFont="1" applyFill="1" applyBorder="1" applyAlignment="1" applyProtection="1">
      <alignment horizontal="center" wrapText="1"/>
      <protection hidden="1"/>
    </xf>
    <xf numFmtId="0" fontId="0" fillId="36" borderId="51" xfId="0" applyFont="1" applyFill="1" applyBorder="1" applyAlignment="1" applyProtection="1">
      <alignment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0" fillId="36" borderId="70" xfId="0" applyFont="1" applyFill="1" applyBorder="1" applyAlignment="1" applyProtection="1">
      <alignment wrapText="1"/>
      <protection hidden="1"/>
    </xf>
    <xf numFmtId="0" fontId="0" fillId="36" borderId="35" xfId="0" applyFill="1" applyBorder="1" applyAlignment="1" applyProtection="1">
      <alignment horizontal="center"/>
      <protection hidden="1"/>
    </xf>
    <xf numFmtId="0" fontId="0" fillId="0" borderId="55" xfId="0" applyFont="1" applyFill="1" applyBorder="1" applyAlignment="1" applyProtection="1">
      <alignment wrapText="1"/>
      <protection hidden="1"/>
    </xf>
    <xf numFmtId="0" fontId="0" fillId="0" borderId="71" xfId="0" applyFont="1" applyFill="1" applyBorder="1" applyAlignment="1" applyProtection="1">
      <alignment horizontal="center" wrapText="1"/>
      <protection hidden="1"/>
    </xf>
    <xf numFmtId="0" fontId="0" fillId="0" borderId="58" xfId="0" applyFont="1" applyFill="1" applyBorder="1" applyAlignment="1" applyProtection="1">
      <alignment wrapText="1"/>
      <protection hidden="1"/>
    </xf>
    <xf numFmtId="0" fontId="0" fillId="0" borderId="72" xfId="0" applyFont="1" applyFill="1" applyBorder="1" applyAlignment="1" applyProtection="1">
      <alignment wrapText="1"/>
      <protection hidden="1"/>
    </xf>
    <xf numFmtId="0" fontId="2" fillId="37" borderId="73" xfId="0" applyFont="1" applyFill="1" applyBorder="1" applyAlignment="1" applyProtection="1">
      <alignment horizontal="center" wrapText="1"/>
      <protection hidden="1"/>
    </xf>
    <xf numFmtId="0" fontId="2" fillId="37" borderId="74" xfId="0" applyFont="1" applyFill="1" applyBorder="1" applyAlignment="1" applyProtection="1">
      <alignment horizontal="center" wrapText="1"/>
      <protection hidden="1"/>
    </xf>
    <xf numFmtId="0" fontId="2" fillId="37" borderId="75" xfId="0" applyFont="1" applyFill="1" applyBorder="1" applyAlignment="1" applyProtection="1">
      <alignment horizontal="center" wrapText="1"/>
      <protection hidden="1"/>
    </xf>
    <xf numFmtId="0" fontId="0" fillId="36" borderId="76" xfId="0" applyFont="1" applyFill="1" applyBorder="1" applyAlignment="1" applyProtection="1">
      <alignment vertical="top" wrapText="1"/>
      <protection hidden="1"/>
    </xf>
    <xf numFmtId="0" fontId="0" fillId="36" borderId="77" xfId="0" applyFont="1" applyFill="1" applyBorder="1" applyAlignment="1" applyProtection="1">
      <alignment horizontal="center" wrapText="1"/>
      <protection hidden="1"/>
    </xf>
    <xf numFmtId="0" fontId="0" fillId="36" borderId="78" xfId="0" applyFont="1" applyFill="1" applyBorder="1" applyAlignment="1" applyProtection="1">
      <alignment horizontal="center" wrapText="1"/>
      <protection hidden="1"/>
    </xf>
    <xf numFmtId="0" fontId="2" fillId="0" borderId="79" xfId="0" applyFont="1" applyFill="1" applyBorder="1" applyAlignment="1" applyProtection="1">
      <alignment horizontal="center"/>
      <protection hidden="1"/>
    </xf>
    <xf numFmtId="0" fontId="0" fillId="0" borderId="63" xfId="0" applyFont="1" applyFill="1" applyBorder="1" applyAlignment="1" applyProtection="1">
      <alignment vertical="top" wrapText="1"/>
      <protection hidden="1"/>
    </xf>
    <xf numFmtId="0" fontId="0" fillId="0" borderId="64" xfId="0" applyFont="1" applyFill="1" applyBorder="1" applyAlignment="1" applyProtection="1">
      <alignment horizontal="center" vertical="top" wrapText="1"/>
      <protection hidden="1"/>
    </xf>
    <xf numFmtId="0" fontId="0" fillId="36" borderId="70" xfId="0" applyFont="1" applyFill="1" applyBorder="1" applyAlignment="1" applyProtection="1">
      <alignment vertical="top" wrapText="1"/>
      <protection hidden="1"/>
    </xf>
    <xf numFmtId="0" fontId="0" fillId="36" borderId="51" xfId="0" applyFont="1" applyFill="1" applyBorder="1" applyAlignment="1" applyProtection="1">
      <alignment horizontal="center" vertical="top" wrapText="1"/>
      <protection hidden="1"/>
    </xf>
    <xf numFmtId="0" fontId="18" fillId="36" borderId="60" xfId="0" applyFont="1" applyFill="1" applyBorder="1" applyAlignment="1" applyProtection="1">
      <alignment vertical="top" wrapText="1"/>
      <protection hidden="1"/>
    </xf>
    <xf numFmtId="0" fontId="6" fillId="38" borderId="31" xfId="0" applyFont="1" applyFill="1" applyBorder="1" applyAlignment="1" applyProtection="1">
      <alignment/>
      <protection hidden="1"/>
    </xf>
    <xf numFmtId="0" fontId="0" fillId="38" borderId="43" xfId="0" applyFill="1" applyBorder="1" applyAlignment="1" applyProtection="1">
      <alignment/>
      <protection hidden="1"/>
    </xf>
    <xf numFmtId="0" fontId="0" fillId="38" borderId="44" xfId="0" applyFill="1" applyBorder="1" applyAlignment="1" applyProtection="1">
      <alignment/>
      <protection hidden="1"/>
    </xf>
    <xf numFmtId="0" fontId="6" fillId="38" borderId="45" xfId="0" applyFont="1" applyFill="1" applyBorder="1" applyAlignment="1" applyProtection="1">
      <alignment/>
      <protection hidden="1"/>
    </xf>
    <xf numFmtId="0" fontId="0" fillId="38" borderId="18" xfId="0" applyFill="1" applyBorder="1" applyAlignment="1" applyProtection="1">
      <alignment/>
      <protection hidden="1"/>
    </xf>
    <xf numFmtId="0" fontId="0" fillId="38" borderId="46" xfId="0" applyFill="1" applyBorder="1" applyAlignment="1" applyProtection="1">
      <alignment/>
      <protection hidden="1"/>
    </xf>
    <xf numFmtId="0" fontId="6" fillId="38" borderId="34" xfId="0" applyFont="1" applyFill="1" applyBorder="1" applyAlignment="1" applyProtection="1">
      <alignment/>
      <protection hidden="1"/>
    </xf>
    <xf numFmtId="0" fontId="0" fillId="38" borderId="49" xfId="0" applyFill="1" applyBorder="1" applyAlignment="1" applyProtection="1">
      <alignment/>
      <protection hidden="1"/>
    </xf>
    <xf numFmtId="0" fontId="0" fillId="38" borderId="50" xfId="0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36" borderId="51" xfId="0" applyFont="1" applyFill="1" applyBorder="1" applyAlignment="1" applyProtection="1">
      <alignment horizontal="center"/>
      <protection hidden="1"/>
    </xf>
    <xf numFmtId="49" fontId="0" fillId="36" borderId="51" xfId="0" applyNumberFormat="1" applyFont="1" applyFill="1" applyBorder="1" applyAlignment="1" applyProtection="1">
      <alignment horizontal="center"/>
      <protection hidden="1"/>
    </xf>
    <xf numFmtId="0" fontId="2" fillId="37" borderId="73" xfId="0" applyFont="1" applyFill="1" applyBorder="1" applyAlignment="1" applyProtection="1">
      <alignment horizontal="center" vertical="center" wrapText="1"/>
      <protection hidden="1"/>
    </xf>
    <xf numFmtId="0" fontId="2" fillId="37" borderId="74" xfId="0" applyFont="1" applyFill="1" applyBorder="1" applyAlignment="1" applyProtection="1">
      <alignment horizontal="center" vertical="center" wrapText="1"/>
      <protection hidden="1"/>
    </xf>
    <xf numFmtId="0" fontId="2" fillId="37" borderId="75" xfId="0" applyFont="1" applyFill="1" applyBorder="1" applyAlignment="1" applyProtection="1">
      <alignment horizontal="center" vertical="center" wrapText="1"/>
      <protection hidden="1"/>
    </xf>
    <xf numFmtId="0" fontId="0" fillId="36" borderId="70" xfId="0" applyFont="1" applyFill="1" applyBorder="1" applyAlignment="1" applyProtection="1">
      <alignment horizontal="center" wrapText="1"/>
      <protection hidden="1"/>
    </xf>
    <xf numFmtId="49" fontId="0" fillId="36" borderId="51" xfId="0" applyNumberFormat="1" applyFont="1" applyFill="1" applyBorder="1" applyAlignment="1" applyProtection="1">
      <alignment horizontal="center" wrapText="1"/>
      <protection hidden="1"/>
    </xf>
    <xf numFmtId="0" fontId="0" fillId="36" borderId="80" xfId="0" applyFont="1" applyFill="1" applyBorder="1" applyAlignment="1" applyProtection="1">
      <alignment horizontal="center" wrapText="1"/>
      <protection hidden="1"/>
    </xf>
    <xf numFmtId="0" fontId="0" fillId="36" borderId="60" xfId="0" applyFont="1" applyFill="1" applyBorder="1" applyAlignment="1" applyProtection="1">
      <alignment horizontal="center" wrapText="1"/>
      <protection hidden="1"/>
    </xf>
    <xf numFmtId="49" fontId="0" fillId="36" borderId="61" xfId="0" applyNumberFormat="1" applyFont="1" applyFill="1" applyBorder="1" applyAlignment="1" applyProtection="1">
      <alignment horizontal="center" wrapText="1"/>
      <protection hidden="1"/>
    </xf>
    <xf numFmtId="0" fontId="0" fillId="36" borderId="66" xfId="0" applyFont="1" applyFill="1" applyBorder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81" xfId="0" applyBorder="1" applyAlignment="1" applyProtection="1">
      <alignment horizontal="center"/>
      <protection hidden="1"/>
    </xf>
    <xf numFmtId="0" fontId="0" fillId="0" borderId="82" xfId="0" applyBorder="1" applyAlignment="1" applyProtection="1">
      <alignment horizontal="center"/>
      <protection hidden="1"/>
    </xf>
    <xf numFmtId="0" fontId="0" fillId="0" borderId="83" xfId="0" applyBorder="1" applyAlignment="1" applyProtection="1">
      <alignment horizontal="center"/>
      <protection hidden="1"/>
    </xf>
    <xf numFmtId="2" fontId="0" fillId="0" borderId="84" xfId="0" applyNumberFormat="1" applyBorder="1" applyAlignment="1" applyProtection="1">
      <alignment horizontal="center"/>
      <protection hidden="1"/>
    </xf>
    <xf numFmtId="0" fontId="0" fillId="0" borderId="85" xfId="0" applyBorder="1" applyAlignment="1" applyProtection="1">
      <alignment horizontal="center"/>
      <protection hidden="1"/>
    </xf>
    <xf numFmtId="0" fontId="0" fillId="0" borderId="86" xfId="0" applyBorder="1" applyAlignment="1" applyProtection="1">
      <alignment horizontal="center"/>
      <protection hidden="1"/>
    </xf>
    <xf numFmtId="2" fontId="0" fillId="0" borderId="46" xfId="0" applyNumberFormat="1" applyBorder="1" applyAlignment="1" applyProtection="1">
      <alignment horizontal="center"/>
      <protection hidden="1"/>
    </xf>
    <xf numFmtId="0" fontId="0" fillId="33" borderId="87" xfId="0" applyFill="1" applyBorder="1" applyAlignment="1" applyProtection="1">
      <alignment/>
      <protection hidden="1"/>
    </xf>
    <xf numFmtId="0" fontId="0" fillId="33" borderId="88" xfId="0" applyFill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2" fillId="37" borderId="89" xfId="0" applyFont="1" applyFill="1" applyBorder="1" applyAlignment="1" applyProtection="1">
      <alignment horizontal="center" wrapText="1"/>
      <protection hidden="1"/>
    </xf>
    <xf numFmtId="0" fontId="7" fillId="37" borderId="32" xfId="0" applyFont="1" applyFill="1" applyBorder="1" applyAlignment="1" applyProtection="1">
      <alignment horizontal="center" wrapText="1"/>
      <protection hidden="1"/>
    </xf>
    <xf numFmtId="0" fontId="0" fillId="37" borderId="89" xfId="0" applyFill="1" applyBorder="1" applyAlignment="1" applyProtection="1">
      <alignment horizontal="center" wrapText="1"/>
      <protection hidden="1"/>
    </xf>
    <xf numFmtId="0" fontId="0" fillId="37" borderId="33" xfId="0" applyFill="1" applyBorder="1" applyAlignment="1" applyProtection="1">
      <alignment horizontal="center" wrapText="1"/>
      <protection hidden="1"/>
    </xf>
    <xf numFmtId="0" fontId="0" fillId="0" borderId="90" xfId="0" applyBorder="1" applyAlignment="1" applyProtection="1">
      <alignment horizontal="center"/>
      <protection hidden="1"/>
    </xf>
    <xf numFmtId="2" fontId="0" fillId="0" borderId="50" xfId="0" applyNumberFormat="1" applyBorder="1" applyAlignment="1" applyProtection="1">
      <alignment horizontal="center"/>
      <protection hidden="1"/>
    </xf>
    <xf numFmtId="0" fontId="0" fillId="37" borderId="79" xfId="0" applyFill="1" applyBorder="1" applyAlignment="1" applyProtection="1">
      <alignment horizontal="center" wrapText="1"/>
      <protection hidden="1"/>
    </xf>
    <xf numFmtId="0" fontId="0" fillId="37" borderId="39" xfId="0" applyFont="1" applyFill="1" applyBorder="1" applyAlignment="1" applyProtection="1">
      <alignment horizontal="center" wrapText="1"/>
      <protection hidden="1"/>
    </xf>
    <xf numFmtId="0" fontId="0" fillId="37" borderId="0" xfId="0" applyFill="1" applyBorder="1" applyAlignment="1" applyProtection="1">
      <alignment horizontal="center" wrapText="1"/>
      <protection hidden="1"/>
    </xf>
    <xf numFmtId="0" fontId="0" fillId="37" borderId="0" xfId="0" applyFill="1" applyBorder="1" applyAlignment="1" applyProtection="1">
      <alignment horizontal="center"/>
      <protection hidden="1"/>
    </xf>
    <xf numFmtId="0" fontId="0" fillId="37" borderId="37" xfId="0" applyFill="1" applyBorder="1" applyAlignment="1" applyProtection="1">
      <alignment horizontal="center"/>
      <protection hidden="1"/>
    </xf>
    <xf numFmtId="0" fontId="0" fillId="37" borderId="40" xfId="0" applyFill="1" applyBorder="1" applyAlignment="1" applyProtection="1">
      <alignment horizontal="center"/>
      <protection hidden="1"/>
    </xf>
    <xf numFmtId="0" fontId="0" fillId="39" borderId="29" xfId="0" applyFill="1" applyBorder="1" applyAlignment="1" applyProtection="1">
      <alignment horizontal="center"/>
      <protection hidden="1"/>
    </xf>
    <xf numFmtId="0" fontId="0" fillId="0" borderId="91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7" fillId="0" borderId="92" xfId="0" applyFont="1" applyBorder="1" applyAlignment="1" applyProtection="1">
      <alignment horizontal="center"/>
      <protection hidden="1"/>
    </xf>
    <xf numFmtId="0" fontId="0" fillId="0" borderId="93" xfId="0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0" fillId="37" borderId="29" xfId="0" applyFill="1" applyBorder="1" applyAlignment="1" applyProtection="1">
      <alignment horizontal="center"/>
      <protection hidden="1"/>
    </xf>
    <xf numFmtId="0" fontId="0" fillId="37" borderId="69" xfId="0" applyFill="1" applyBorder="1" applyAlignment="1" applyProtection="1">
      <alignment horizontal="center"/>
      <protection hidden="1"/>
    </xf>
    <xf numFmtId="0" fontId="0" fillId="37" borderId="94" xfId="0" applyFill="1" applyBorder="1" applyAlignment="1" applyProtection="1">
      <alignment horizontal="center"/>
      <protection hidden="1"/>
    </xf>
    <xf numFmtId="0" fontId="0" fillId="37" borderId="68" xfId="0" applyFill="1" applyBorder="1" applyAlignment="1" applyProtection="1">
      <alignment horizontal="center"/>
      <protection hidden="1"/>
    </xf>
    <xf numFmtId="0" fontId="7" fillId="0" borderId="95" xfId="0" applyFont="1" applyBorder="1" applyAlignment="1" applyProtection="1">
      <alignment horizontal="center"/>
      <protection hidden="1"/>
    </xf>
    <xf numFmtId="0" fontId="0" fillId="0" borderId="96" xfId="0" applyBorder="1" applyAlignment="1" applyProtection="1">
      <alignment/>
      <protection hidden="1"/>
    </xf>
    <xf numFmtId="0" fontId="0" fillId="0" borderId="97" xfId="0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left"/>
      <protection hidden="1"/>
    </xf>
    <xf numFmtId="2" fontId="0" fillId="37" borderId="42" xfId="0" applyNumberFormat="1" applyFill="1" applyBorder="1" applyAlignment="1" applyProtection="1">
      <alignment horizontal="center"/>
      <protection hidden="1"/>
    </xf>
    <xf numFmtId="2" fontId="0" fillId="35" borderId="98" xfId="0" applyNumberFormat="1" applyFill="1" applyBorder="1" applyAlignment="1" applyProtection="1">
      <alignment horizontal="center"/>
      <protection hidden="1"/>
    </xf>
    <xf numFmtId="2" fontId="0" fillId="35" borderId="99" xfId="0" applyNumberFormat="1" applyFill="1" applyBorder="1" applyAlignment="1" applyProtection="1">
      <alignment horizontal="center"/>
      <protection hidden="1"/>
    </xf>
    <xf numFmtId="0" fontId="0" fillId="35" borderId="99" xfId="0" applyFill="1" applyBorder="1" applyAlignment="1" applyProtection="1">
      <alignment horizontal="center"/>
      <protection hidden="1"/>
    </xf>
    <xf numFmtId="2" fontId="2" fillId="35" borderId="100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0" fontId="0" fillId="0" borderId="85" xfId="0" applyBorder="1" applyAlignment="1" applyProtection="1">
      <alignment/>
      <protection hidden="1"/>
    </xf>
    <xf numFmtId="2" fontId="0" fillId="0" borderId="101" xfId="0" applyNumberFormat="1" applyBorder="1" applyAlignment="1" applyProtection="1">
      <alignment horizontal="center"/>
      <protection hidden="1"/>
    </xf>
    <xf numFmtId="2" fontId="0" fillId="0" borderId="102" xfId="0" applyNumberFormat="1" applyBorder="1" applyAlignment="1" applyProtection="1">
      <alignment horizontal="center"/>
      <protection hidden="1"/>
    </xf>
    <xf numFmtId="2" fontId="0" fillId="37" borderId="45" xfId="0" applyNumberFormat="1" applyFill="1" applyBorder="1" applyAlignment="1" applyProtection="1">
      <alignment horizontal="center"/>
      <protection hidden="1"/>
    </xf>
    <xf numFmtId="2" fontId="0" fillId="35" borderId="103" xfId="0" applyNumberFormat="1" applyFill="1" applyBorder="1" applyAlignment="1" applyProtection="1">
      <alignment horizontal="center"/>
      <protection hidden="1"/>
    </xf>
    <xf numFmtId="2" fontId="0" fillId="35" borderId="26" xfId="0" applyNumberFormat="1" applyFill="1" applyBorder="1" applyAlignment="1" applyProtection="1">
      <alignment horizontal="center"/>
      <protection hidden="1"/>
    </xf>
    <xf numFmtId="0" fontId="0" fillId="35" borderId="26" xfId="0" applyFill="1" applyBorder="1" applyAlignment="1" applyProtection="1">
      <alignment horizontal="center"/>
      <protection hidden="1"/>
    </xf>
    <xf numFmtId="2" fontId="2" fillId="35" borderId="104" xfId="0" applyNumberFormat="1" applyFont="1" applyFill="1" applyBorder="1" applyAlignment="1" applyProtection="1">
      <alignment horizontal="center"/>
      <protection hidden="1"/>
    </xf>
    <xf numFmtId="0" fontId="0" fillId="0" borderId="86" xfId="0" applyBorder="1" applyAlignment="1" applyProtection="1">
      <alignment/>
      <protection hidden="1"/>
    </xf>
    <xf numFmtId="2" fontId="0" fillId="0" borderId="28" xfId="0" applyNumberFormat="1" applyBorder="1" applyAlignment="1" applyProtection="1">
      <alignment horizontal="center"/>
      <protection hidden="1"/>
    </xf>
    <xf numFmtId="2" fontId="0" fillId="0" borderId="104" xfId="0" applyNumberFormat="1" applyBorder="1" applyAlignment="1" applyProtection="1">
      <alignment horizontal="center"/>
      <protection hidden="1"/>
    </xf>
    <xf numFmtId="0" fontId="0" fillId="0" borderId="90" xfId="0" applyBorder="1" applyAlignment="1" applyProtection="1">
      <alignment/>
      <protection hidden="1"/>
    </xf>
    <xf numFmtId="2" fontId="0" fillId="0" borderId="105" xfId="0" applyNumberFormat="1" applyBorder="1" applyAlignment="1" applyProtection="1">
      <alignment horizontal="center"/>
      <protection hidden="1"/>
    </xf>
    <xf numFmtId="2" fontId="0" fillId="0" borderId="97" xfId="0" applyNumberFormat="1" applyBorder="1" applyAlignment="1" applyProtection="1">
      <alignment horizontal="center"/>
      <protection hidden="1"/>
    </xf>
    <xf numFmtId="0" fontId="0" fillId="0" borderId="99" xfId="0" applyBorder="1" applyAlignment="1" applyProtection="1">
      <alignment horizontal="center"/>
      <protection hidden="1"/>
    </xf>
    <xf numFmtId="0" fontId="0" fillId="0" borderId="99" xfId="0" applyBorder="1" applyAlignment="1" applyProtection="1">
      <alignment horizontal="left"/>
      <protection hidden="1"/>
    </xf>
    <xf numFmtId="0" fontId="0" fillId="0" borderId="93" xfId="0" applyBorder="1" applyAlignment="1" applyProtection="1">
      <alignment horizontal="left"/>
      <protection hidden="1"/>
    </xf>
    <xf numFmtId="0" fontId="0" fillId="0" borderId="96" xfId="0" applyBorder="1" applyAlignment="1" applyProtection="1">
      <alignment horizontal="center"/>
      <protection hidden="1"/>
    </xf>
    <xf numFmtId="0" fontId="0" fillId="0" borderId="97" xfId="0" applyBorder="1" applyAlignment="1" applyProtection="1">
      <alignment horizontal="center"/>
      <protection hidden="1"/>
    </xf>
    <xf numFmtId="0" fontId="0" fillId="0" borderId="101" xfId="0" applyBorder="1" applyAlignment="1" applyProtection="1">
      <alignment horizontal="center"/>
      <protection hidden="1"/>
    </xf>
    <xf numFmtId="0" fontId="0" fillId="0" borderId="106" xfId="0" applyBorder="1" applyAlignment="1" applyProtection="1">
      <alignment horizontal="center"/>
      <protection hidden="1"/>
    </xf>
    <xf numFmtId="0" fontId="0" fillId="0" borderId="107" xfId="0" applyBorder="1" applyAlignment="1" applyProtection="1">
      <alignment horizontal="center"/>
      <protection hidden="1"/>
    </xf>
    <xf numFmtId="0" fontId="0" fillId="0" borderId="102" xfId="0" applyBorder="1" applyAlignment="1" applyProtection="1">
      <alignment horizontal="center"/>
      <protection hidden="1"/>
    </xf>
    <xf numFmtId="0" fontId="0" fillId="0" borderId="103" xfId="0" applyBorder="1" applyAlignment="1" applyProtection="1">
      <alignment horizontal="center"/>
      <protection hidden="1"/>
    </xf>
    <xf numFmtId="0" fontId="0" fillId="0" borderId="104" xfId="0" applyBorder="1" applyAlignment="1" applyProtection="1">
      <alignment horizontal="center"/>
      <protection hidden="1"/>
    </xf>
    <xf numFmtId="2" fontId="0" fillId="35" borderId="108" xfId="0" applyNumberFormat="1" applyFill="1" applyBorder="1" applyAlignment="1" applyProtection="1">
      <alignment horizontal="center"/>
      <protection hidden="1"/>
    </xf>
    <xf numFmtId="2" fontId="0" fillId="35" borderId="96" xfId="0" applyNumberFormat="1" applyFill="1" applyBorder="1" applyAlignment="1" applyProtection="1">
      <alignment horizontal="center"/>
      <protection hidden="1"/>
    </xf>
    <xf numFmtId="0" fontId="0" fillId="35" borderId="96" xfId="0" applyFill="1" applyBorder="1" applyAlignment="1" applyProtection="1">
      <alignment horizontal="center"/>
      <protection hidden="1"/>
    </xf>
    <xf numFmtId="2" fontId="2" fillId="35" borderId="97" xfId="0" applyNumberFormat="1" applyFont="1" applyFill="1" applyBorder="1" applyAlignment="1" applyProtection="1">
      <alignment horizontal="center"/>
      <protection hidden="1"/>
    </xf>
    <xf numFmtId="0" fontId="0" fillId="0" borderId="40" xfId="0" applyFill="1" applyBorder="1" applyAlignment="1" applyProtection="1">
      <alignment/>
      <protection hidden="1"/>
    </xf>
    <xf numFmtId="0" fontId="0" fillId="37" borderId="31" xfId="0" applyFill="1" applyBorder="1" applyAlignment="1" applyProtection="1">
      <alignment/>
      <protection hidden="1"/>
    </xf>
    <xf numFmtId="0" fontId="0" fillId="37" borderId="32" xfId="0" applyFill="1" applyBorder="1" applyAlignment="1" applyProtection="1">
      <alignment horizontal="center"/>
      <protection hidden="1"/>
    </xf>
    <xf numFmtId="0" fontId="0" fillId="37" borderId="33" xfId="0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37" borderId="34" xfId="0" applyFill="1" applyBorder="1" applyAlignment="1" applyProtection="1">
      <alignment/>
      <protection hidden="1"/>
    </xf>
    <xf numFmtId="0" fontId="0" fillId="37" borderId="35" xfId="0" applyFill="1" applyBorder="1" applyAlignment="1" applyProtection="1">
      <alignment/>
      <protection hidden="1"/>
    </xf>
    <xf numFmtId="0" fontId="0" fillId="37" borderId="36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32" xfId="0" applyFill="1" applyBorder="1" applyAlignment="1" applyProtection="1">
      <alignment/>
      <protection hidden="1"/>
    </xf>
    <xf numFmtId="0" fontId="0" fillId="0" borderId="32" xfId="0" applyFill="1" applyBorder="1" applyAlignment="1" applyProtection="1">
      <alignment/>
      <protection hidden="1"/>
    </xf>
    <xf numFmtId="0" fontId="0" fillId="40" borderId="68" xfId="0" applyFill="1" applyBorder="1" applyAlignment="1" applyProtection="1">
      <alignment/>
      <protection hidden="1"/>
    </xf>
    <xf numFmtId="0" fontId="0" fillId="40" borderId="69" xfId="0" applyFill="1" applyBorder="1" applyAlignment="1" applyProtection="1">
      <alignment/>
      <protection hidden="1"/>
    </xf>
    <xf numFmtId="0" fontId="0" fillId="40" borderId="94" xfId="0" applyFill="1" applyBorder="1" applyAlignment="1" applyProtection="1">
      <alignment/>
      <protection hidden="1"/>
    </xf>
    <xf numFmtId="0" fontId="0" fillId="37" borderId="29" xfId="0" applyFill="1" applyBorder="1" applyAlignment="1" applyProtection="1">
      <alignment horizontal="center" wrapText="1"/>
      <protection hidden="1"/>
    </xf>
    <xf numFmtId="0" fontId="0" fillId="37" borderId="89" xfId="0" applyFill="1" applyBorder="1" applyAlignment="1" applyProtection="1">
      <alignment horizontal="center"/>
      <protection hidden="1"/>
    </xf>
    <xf numFmtId="0" fontId="0" fillId="35" borderId="89" xfId="0" applyFill="1" applyBorder="1" applyAlignment="1" applyProtection="1">
      <alignment horizontal="center"/>
      <protection hidden="1"/>
    </xf>
    <xf numFmtId="2" fontId="0" fillId="35" borderId="91" xfId="0" applyNumberFormat="1" applyFill="1" applyBorder="1" applyAlignment="1" applyProtection="1">
      <alignment horizontal="center"/>
      <protection hidden="1"/>
    </xf>
    <xf numFmtId="0" fontId="0" fillId="37" borderId="79" xfId="0" applyFill="1" applyBorder="1" applyAlignment="1" applyProtection="1">
      <alignment horizontal="center"/>
      <protection hidden="1"/>
    </xf>
    <xf numFmtId="0" fontId="0" fillId="35" borderId="29" xfId="0" applyFill="1" applyBorder="1" applyAlignment="1" applyProtection="1">
      <alignment horizontal="center"/>
      <protection hidden="1"/>
    </xf>
    <xf numFmtId="2" fontId="0" fillId="35" borderId="109" xfId="0" applyNumberFormat="1" applyFill="1" applyBorder="1" applyAlignment="1" applyProtection="1">
      <alignment horizontal="center"/>
      <protection hidden="1"/>
    </xf>
    <xf numFmtId="2" fontId="0" fillId="35" borderId="29" xfId="0" applyNumberFormat="1" applyFill="1" applyBorder="1" applyAlignment="1" applyProtection="1">
      <alignment horizontal="center"/>
      <protection hidden="1"/>
    </xf>
    <xf numFmtId="0" fontId="0" fillId="0" borderId="105" xfId="0" applyBorder="1" applyAlignment="1" applyProtection="1">
      <alignment horizontal="center"/>
      <protection hidden="1"/>
    </xf>
    <xf numFmtId="0" fontId="0" fillId="0" borderId="110" xfId="0" applyBorder="1" applyAlignment="1" applyProtection="1">
      <alignment horizontal="center"/>
      <protection hidden="1"/>
    </xf>
    <xf numFmtId="0" fontId="0" fillId="0" borderId="108" xfId="0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182" fontId="0" fillId="0" borderId="0" xfId="0" applyNumberFormat="1" applyAlignment="1" applyProtection="1">
      <alignment/>
      <protection hidden="1"/>
    </xf>
    <xf numFmtId="0" fontId="0" fillId="35" borderId="79" xfId="0" applyFill="1" applyBorder="1" applyAlignment="1" applyProtection="1">
      <alignment horizontal="center"/>
      <protection hidden="1"/>
    </xf>
    <xf numFmtId="0" fontId="0" fillId="35" borderId="37" xfId="0" applyFill="1" applyBorder="1" applyAlignment="1" applyProtection="1">
      <alignment horizontal="center"/>
      <protection hidden="1"/>
    </xf>
    <xf numFmtId="0" fontId="7" fillId="37" borderId="89" xfId="0" applyFont="1" applyFill="1" applyBorder="1" applyAlignment="1" applyProtection="1">
      <alignment horizontal="center"/>
      <protection hidden="1"/>
    </xf>
    <xf numFmtId="0" fontId="7" fillId="37" borderId="68" xfId="0" applyFont="1" applyFill="1" applyBorder="1" applyAlignment="1" applyProtection="1">
      <alignment horizontal="center"/>
      <protection hidden="1"/>
    </xf>
    <xf numFmtId="0" fontId="7" fillId="37" borderId="69" xfId="0" applyFont="1" applyFill="1" applyBorder="1" applyAlignment="1" applyProtection="1">
      <alignment horizontal="center"/>
      <protection hidden="1"/>
    </xf>
    <xf numFmtId="0" fontId="7" fillId="37" borderId="94" xfId="0" applyFont="1" applyFill="1" applyBorder="1" applyAlignment="1" applyProtection="1">
      <alignment horizontal="center"/>
      <protection hidden="1"/>
    </xf>
    <xf numFmtId="2" fontId="0" fillId="35" borderId="92" xfId="0" applyNumberFormat="1" applyFill="1" applyBorder="1" applyAlignment="1" applyProtection="1">
      <alignment horizontal="center"/>
      <protection hidden="1"/>
    </xf>
    <xf numFmtId="2" fontId="0" fillId="35" borderId="111" xfId="0" applyNumberFormat="1" applyFill="1" applyBorder="1" applyAlignment="1" applyProtection="1">
      <alignment horizontal="center"/>
      <protection hidden="1"/>
    </xf>
    <xf numFmtId="0" fontId="0" fillId="35" borderId="112" xfId="0" applyFill="1" applyBorder="1" applyAlignment="1" applyProtection="1">
      <alignment horizontal="center"/>
      <protection hidden="1"/>
    </xf>
    <xf numFmtId="2" fontId="0" fillId="35" borderId="44" xfId="0" applyNumberFormat="1" applyFill="1" applyBorder="1" applyAlignment="1" applyProtection="1">
      <alignment horizontal="center"/>
      <protection hidden="1"/>
    </xf>
    <xf numFmtId="2" fontId="0" fillId="35" borderId="89" xfId="0" applyNumberFormat="1" applyFill="1" applyBorder="1" applyAlignment="1" applyProtection="1">
      <alignment/>
      <protection hidden="1"/>
    </xf>
    <xf numFmtId="2" fontId="0" fillId="35" borderId="79" xfId="0" applyNumberFormat="1" applyFill="1" applyBorder="1" applyAlignment="1" applyProtection="1">
      <alignment/>
      <protection hidden="1"/>
    </xf>
    <xf numFmtId="2" fontId="0" fillId="35" borderId="112" xfId="0" applyNumberFormat="1" applyFill="1" applyBorder="1" applyAlignment="1" applyProtection="1">
      <alignment horizontal="center"/>
      <protection hidden="1"/>
    </xf>
    <xf numFmtId="2" fontId="0" fillId="35" borderId="94" xfId="0" applyNumberFormat="1" applyFill="1" applyBorder="1" applyAlignment="1" applyProtection="1">
      <alignment horizontal="center"/>
      <protection hidden="1"/>
    </xf>
    <xf numFmtId="2" fontId="0" fillId="35" borderId="37" xfId="0" applyNumberFormat="1" applyFill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2" fontId="0" fillId="35" borderId="31" xfId="0" applyNumberFormat="1" applyFill="1" applyBorder="1" applyAlignment="1" applyProtection="1">
      <alignment/>
      <protection hidden="1"/>
    </xf>
    <xf numFmtId="2" fontId="0" fillId="35" borderId="32" xfId="0" applyNumberFormat="1" applyFill="1" applyBorder="1" applyAlignment="1" applyProtection="1">
      <alignment/>
      <protection hidden="1"/>
    </xf>
    <xf numFmtId="2" fontId="0" fillId="35" borderId="33" xfId="0" applyNumberFormat="1" applyFill="1" applyBorder="1" applyAlignment="1" applyProtection="1">
      <alignment/>
      <protection hidden="1"/>
    </xf>
    <xf numFmtId="2" fontId="0" fillId="35" borderId="39" xfId="0" applyNumberFormat="1" applyFill="1" applyBorder="1" applyAlignment="1" applyProtection="1">
      <alignment/>
      <protection hidden="1"/>
    </xf>
    <xf numFmtId="2" fontId="0" fillId="35" borderId="0" xfId="0" applyNumberFormat="1" applyFill="1" applyBorder="1" applyAlignment="1" applyProtection="1">
      <alignment/>
      <protection hidden="1"/>
    </xf>
    <xf numFmtId="2" fontId="0" fillId="35" borderId="40" xfId="0" applyNumberFormat="1" applyFill="1" applyBorder="1" applyAlignment="1" applyProtection="1">
      <alignment/>
      <protection hidden="1"/>
    </xf>
    <xf numFmtId="2" fontId="0" fillId="35" borderId="34" xfId="0" applyNumberFormat="1" applyFill="1" applyBorder="1" applyAlignment="1" applyProtection="1">
      <alignment/>
      <protection hidden="1"/>
    </xf>
    <xf numFmtId="2" fontId="0" fillId="35" borderId="35" xfId="0" applyNumberFormat="1" applyFill="1" applyBorder="1" applyAlignment="1" applyProtection="1">
      <alignment/>
      <protection hidden="1"/>
    </xf>
    <xf numFmtId="2" fontId="0" fillId="35" borderId="36" xfId="0" applyNumberFormat="1" applyFill="1" applyBorder="1" applyAlignment="1" applyProtection="1">
      <alignment/>
      <protection hidden="1"/>
    </xf>
    <xf numFmtId="2" fontId="16" fillId="0" borderId="0" xfId="0" applyNumberFormat="1" applyFont="1" applyFill="1" applyBorder="1" applyAlignment="1" applyProtection="1">
      <alignment horizontal="left"/>
      <protection hidden="1"/>
    </xf>
    <xf numFmtId="0" fontId="6" fillId="33" borderId="113" xfId="0" applyFont="1" applyFill="1" applyBorder="1" applyAlignment="1" applyProtection="1">
      <alignment/>
      <protection hidden="1" locked="0"/>
    </xf>
    <xf numFmtId="181" fontId="6" fillId="33" borderId="22" xfId="0" applyNumberFormat="1" applyFont="1" applyFill="1" applyBorder="1" applyAlignment="1" applyProtection="1">
      <alignment/>
      <protection hidden="1" locked="0"/>
    </xf>
    <xf numFmtId="0" fontId="0" fillId="33" borderId="98" xfId="0" applyFill="1" applyBorder="1" applyAlignment="1" applyProtection="1">
      <alignment horizontal="center"/>
      <protection hidden="1" locked="0"/>
    </xf>
    <xf numFmtId="0" fontId="0" fillId="33" borderId="99" xfId="0" applyFill="1" applyBorder="1" applyAlignment="1" applyProtection="1">
      <alignment horizontal="center"/>
      <protection hidden="1" locked="0"/>
    </xf>
    <xf numFmtId="0" fontId="0" fillId="33" borderId="100" xfId="0" applyFill="1" applyBorder="1" applyAlignment="1" applyProtection="1">
      <alignment horizontal="center"/>
      <protection hidden="1" locked="0"/>
    </xf>
    <xf numFmtId="0" fontId="0" fillId="33" borderId="103" xfId="0" applyFill="1" applyBorder="1" applyAlignment="1" applyProtection="1">
      <alignment horizontal="center"/>
      <protection hidden="1" locked="0"/>
    </xf>
    <xf numFmtId="0" fontId="0" fillId="33" borderId="26" xfId="0" applyFill="1" applyBorder="1" applyAlignment="1" applyProtection="1">
      <alignment horizontal="center"/>
      <protection hidden="1" locked="0"/>
    </xf>
    <xf numFmtId="0" fontId="0" fillId="33" borderId="104" xfId="0" applyFill="1" applyBorder="1" applyAlignment="1" applyProtection="1">
      <alignment horizontal="center"/>
      <protection hidden="1" locked="0"/>
    </xf>
    <xf numFmtId="0" fontId="0" fillId="33" borderId="108" xfId="0" applyFill="1" applyBorder="1" applyAlignment="1" applyProtection="1">
      <alignment horizontal="center"/>
      <protection hidden="1" locked="0"/>
    </xf>
    <xf numFmtId="0" fontId="0" fillId="33" borderId="96" xfId="0" applyFill="1" applyBorder="1" applyAlignment="1" applyProtection="1">
      <alignment horizontal="center"/>
      <protection hidden="1" locked="0"/>
    </xf>
    <xf numFmtId="0" fontId="0" fillId="33" borderId="97" xfId="0" applyFill="1" applyBorder="1" applyAlignment="1" applyProtection="1">
      <alignment horizontal="center"/>
      <protection hidden="1" locked="0"/>
    </xf>
    <xf numFmtId="0" fontId="0" fillId="33" borderId="29" xfId="0" applyFill="1" applyBorder="1" applyAlignment="1" applyProtection="1">
      <alignment horizontal="center"/>
      <protection hidden="1" locked="0"/>
    </xf>
    <xf numFmtId="0" fontId="5" fillId="37" borderId="27" xfId="0" applyFont="1" applyFill="1" applyBorder="1" applyAlignment="1" applyProtection="1">
      <alignment/>
      <protection hidden="1"/>
    </xf>
    <xf numFmtId="0" fontId="0" fillId="37" borderId="18" xfId="0" applyFill="1" applyBorder="1" applyAlignment="1" applyProtection="1">
      <alignment/>
      <protection hidden="1"/>
    </xf>
    <xf numFmtId="0" fontId="0" fillId="37" borderId="28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0" fontId="2" fillId="0" borderId="0" xfId="0" applyFont="1" applyFill="1" applyAlignment="1" applyProtection="1">
      <alignment/>
      <protection hidden="1"/>
    </xf>
    <xf numFmtId="182" fontId="9" fillId="0" borderId="0" xfId="0" applyNumberFormat="1" applyFont="1" applyAlignment="1" applyProtection="1">
      <alignment/>
      <protection hidden="1"/>
    </xf>
    <xf numFmtId="2" fontId="0" fillId="35" borderId="114" xfId="0" applyNumberFormat="1" applyFill="1" applyBorder="1" applyAlignment="1" applyProtection="1">
      <alignment horizontal="center"/>
      <protection hidden="1"/>
    </xf>
    <xf numFmtId="2" fontId="0" fillId="35" borderId="115" xfId="0" applyNumberFormat="1" applyFill="1" applyBorder="1" applyAlignment="1" applyProtection="1">
      <alignment horizontal="center"/>
      <protection hidden="1"/>
    </xf>
    <xf numFmtId="0" fontId="0" fillId="35" borderId="115" xfId="0" applyFill="1" applyBorder="1" applyAlignment="1" applyProtection="1">
      <alignment horizontal="center"/>
      <protection hidden="1"/>
    </xf>
    <xf numFmtId="2" fontId="2" fillId="35" borderId="116" xfId="0" applyNumberFormat="1" applyFont="1" applyFill="1" applyBorder="1" applyAlignment="1" applyProtection="1">
      <alignment horizontal="center"/>
      <protection hidden="1"/>
    </xf>
    <xf numFmtId="2" fontId="0" fillId="37" borderId="117" xfId="0" applyNumberFormat="1" applyFill="1" applyBorder="1" applyAlignment="1" applyProtection="1">
      <alignment horizontal="center"/>
      <protection hidden="1"/>
    </xf>
    <xf numFmtId="2" fontId="0" fillId="37" borderId="48" xfId="0" applyNumberFormat="1" applyFill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left"/>
      <protection hidden="1"/>
    </xf>
    <xf numFmtId="0" fontId="7" fillId="0" borderId="40" xfId="0" applyFont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20" fillId="0" borderId="0" xfId="45" applyFont="1" applyFill="1" applyBorder="1" applyAlignment="1" applyProtection="1">
      <alignment/>
      <protection/>
    </xf>
    <xf numFmtId="0" fontId="0" fillId="37" borderId="89" xfId="0" applyFill="1" applyBorder="1" applyAlignment="1" applyProtection="1">
      <alignment horizontal="center"/>
      <protection hidden="1" locked="0"/>
    </xf>
    <xf numFmtId="0" fontId="0" fillId="35" borderId="89" xfId="0" applyFill="1" applyBorder="1" applyAlignment="1" applyProtection="1">
      <alignment horizontal="center"/>
      <protection hidden="1" locked="0"/>
    </xf>
    <xf numFmtId="2" fontId="0" fillId="35" borderId="98" xfId="0" applyNumberFormat="1" applyFill="1" applyBorder="1" applyAlignment="1" applyProtection="1">
      <alignment horizontal="center"/>
      <protection hidden="1" locked="0"/>
    </xf>
    <xf numFmtId="2" fontId="0" fillId="35" borderId="91" xfId="0" applyNumberFormat="1" applyFill="1" applyBorder="1" applyAlignment="1" applyProtection="1">
      <alignment horizontal="center"/>
      <protection hidden="1" locked="0"/>
    </xf>
    <xf numFmtId="0" fontId="0" fillId="37" borderId="79" xfId="0" applyFill="1" applyBorder="1" applyAlignment="1" applyProtection="1">
      <alignment horizontal="center"/>
      <protection hidden="1" locked="0"/>
    </xf>
    <xf numFmtId="0" fontId="0" fillId="37" borderId="37" xfId="0" applyFill="1" applyBorder="1" applyAlignment="1" applyProtection="1">
      <alignment horizontal="center"/>
      <protection hidden="1" locked="0"/>
    </xf>
    <xf numFmtId="0" fontId="0" fillId="35" borderId="29" xfId="0" applyFill="1" applyBorder="1" applyAlignment="1" applyProtection="1">
      <alignment horizontal="center"/>
      <protection hidden="1" locked="0"/>
    </xf>
    <xf numFmtId="2" fontId="0" fillId="35" borderId="109" xfId="0" applyNumberFormat="1" applyFill="1" applyBorder="1" applyAlignment="1" applyProtection="1">
      <alignment horizontal="center"/>
      <protection hidden="1" locked="0"/>
    </xf>
    <xf numFmtId="2" fontId="0" fillId="35" borderId="29" xfId="0" applyNumberFormat="1" applyFill="1" applyBorder="1" applyAlignment="1" applyProtection="1">
      <alignment horizontal="center"/>
      <protection hidden="1" locked="0"/>
    </xf>
    <xf numFmtId="0" fontId="6" fillId="37" borderId="31" xfId="0" applyFont="1" applyFill="1" applyBorder="1" applyAlignment="1" applyProtection="1">
      <alignment horizontal="center" wrapText="1"/>
      <protection hidden="1"/>
    </xf>
    <xf numFmtId="0" fontId="14" fillId="0" borderId="33" xfId="0" applyFont="1" applyBorder="1" applyAlignment="1" applyProtection="1">
      <alignment horizontal="center" wrapText="1"/>
      <protection hidden="1"/>
    </xf>
    <xf numFmtId="0" fontId="7" fillId="37" borderId="89" xfId="0" applyFont="1" applyFill="1" applyBorder="1" applyAlignment="1" applyProtection="1">
      <alignment horizontal="center" vertical="top" wrapText="1"/>
      <protection hidden="1"/>
    </xf>
    <xf numFmtId="0" fontId="7" fillId="0" borderId="37" xfId="0" applyFont="1" applyBorder="1" applyAlignment="1" applyProtection="1">
      <alignment horizontal="center" vertical="top" wrapText="1"/>
      <protection hidden="1"/>
    </xf>
    <xf numFmtId="0" fontId="0" fillId="37" borderId="31" xfId="0" applyFill="1" applyBorder="1" applyAlignment="1" applyProtection="1">
      <alignment horizontal="center" vertical="top" wrapText="1"/>
      <protection hidden="1"/>
    </xf>
    <xf numFmtId="0" fontId="0" fillId="0" borderId="34" xfId="0" applyBorder="1" applyAlignment="1" applyProtection="1">
      <alignment horizontal="center" vertical="top" wrapText="1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0" fillId="37" borderId="31" xfId="0" applyFill="1" applyBorder="1" applyAlignment="1" applyProtection="1">
      <alignment horizontal="center" wrapText="1"/>
      <protection hidden="1"/>
    </xf>
    <xf numFmtId="0" fontId="0" fillId="0" borderId="33" xfId="0" applyBorder="1" applyAlignment="1" applyProtection="1">
      <alignment horizontal="center" wrapText="1"/>
      <protection hidden="1"/>
    </xf>
    <xf numFmtId="0" fontId="0" fillId="0" borderId="34" xfId="0" applyBorder="1" applyAlignment="1" applyProtection="1">
      <alignment horizontal="center" wrapText="1"/>
      <protection hidden="1"/>
    </xf>
    <xf numFmtId="0" fontId="0" fillId="0" borderId="36" xfId="0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 horizontal="center" vertical="top" wrapText="1"/>
      <protection hidden="1"/>
    </xf>
    <xf numFmtId="0" fontId="0" fillId="37" borderId="68" xfId="0" applyFill="1" applyBorder="1" applyAlignment="1" applyProtection="1">
      <alignment horizontal="center" wrapText="1"/>
      <protection hidden="1"/>
    </xf>
    <xf numFmtId="0" fontId="0" fillId="0" borderId="94" xfId="0" applyBorder="1" applyAlignment="1" applyProtection="1">
      <alignment horizontal="center" wrapText="1"/>
      <protection hidden="1"/>
    </xf>
    <xf numFmtId="0" fontId="6" fillId="37" borderId="68" xfId="0" applyFont="1" applyFill="1" applyBorder="1" applyAlignment="1" applyProtection="1">
      <alignment horizontal="center" vertical="center" wrapText="1"/>
      <protection hidden="1"/>
    </xf>
    <xf numFmtId="0" fontId="6" fillId="37" borderId="69" xfId="0" applyFont="1" applyFill="1" applyBorder="1" applyAlignment="1" applyProtection="1">
      <alignment horizontal="center" vertical="center" wrapText="1"/>
      <protection hidden="1"/>
    </xf>
    <xf numFmtId="0" fontId="6" fillId="37" borderId="9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6" xfId="0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 vertical="center"/>
      <protection hidden="1"/>
    </xf>
    <xf numFmtId="0" fontId="7" fillId="0" borderId="26" xfId="0" applyFont="1" applyBorder="1" applyAlignment="1" applyProtection="1">
      <alignment vertical="center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115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65" xfId="0" applyFont="1" applyFill="1" applyBorder="1" applyAlignment="1" applyProtection="1">
      <alignment wrapText="1"/>
      <protection hidden="1"/>
    </xf>
    <xf numFmtId="0" fontId="0" fillId="0" borderId="57" xfId="0" applyBorder="1" applyAlignment="1" applyProtection="1">
      <alignment wrapText="1"/>
      <protection hidden="1"/>
    </xf>
    <xf numFmtId="0" fontId="0" fillId="0" borderId="62" xfId="0" applyBorder="1" applyAlignment="1" applyProtection="1">
      <alignment wrapText="1"/>
      <protection hidden="1"/>
    </xf>
    <xf numFmtId="0" fontId="2" fillId="36" borderId="118" xfId="0" applyFont="1" applyFill="1" applyBorder="1" applyAlignment="1" applyProtection="1">
      <alignment horizontal="center" wrapText="1"/>
      <protection hidden="1"/>
    </xf>
    <xf numFmtId="0" fontId="2" fillId="36" borderId="119" xfId="0" applyFont="1" applyFill="1" applyBorder="1" applyAlignment="1" applyProtection="1">
      <alignment horizontal="center" wrapText="1"/>
      <protection hidden="1"/>
    </xf>
    <xf numFmtId="0" fontId="2" fillId="36" borderId="120" xfId="0" applyFont="1" applyFill="1" applyBorder="1" applyAlignment="1" applyProtection="1">
      <alignment horizontal="center" wrapText="1"/>
      <protection hidden="1"/>
    </xf>
    <xf numFmtId="0" fontId="2" fillId="36" borderId="121" xfId="0" applyFont="1" applyFill="1" applyBorder="1" applyAlignment="1" applyProtection="1">
      <alignment horizontal="center" wrapText="1"/>
      <protection hidden="1"/>
    </xf>
    <xf numFmtId="0" fontId="2" fillId="41" borderId="67" xfId="0" applyFont="1" applyFill="1" applyBorder="1" applyAlignment="1" applyProtection="1">
      <alignment horizontal="center" wrapText="1"/>
      <protection hidden="1"/>
    </xf>
    <xf numFmtId="0" fontId="2" fillId="41" borderId="122" xfId="0" applyFont="1" applyFill="1" applyBorder="1" applyAlignment="1" applyProtection="1">
      <alignment horizontal="center" wrapText="1"/>
      <protection hidden="1"/>
    </xf>
    <xf numFmtId="0" fontId="2" fillId="41" borderId="123" xfId="0" applyFont="1" applyFill="1" applyBorder="1" applyAlignment="1" applyProtection="1">
      <alignment horizontal="center" wrapText="1"/>
      <protection hidden="1"/>
    </xf>
    <xf numFmtId="0" fontId="2" fillId="36" borderId="67" xfId="0" applyFont="1" applyFill="1" applyBorder="1" applyAlignment="1" applyProtection="1">
      <alignment horizontal="center" wrapText="1"/>
      <protection hidden="1"/>
    </xf>
    <xf numFmtId="0" fontId="2" fillId="36" borderId="122" xfId="0" applyFont="1" applyFill="1" applyBorder="1" applyAlignment="1" applyProtection="1">
      <alignment horizontal="center" wrapText="1"/>
      <protection hidden="1"/>
    </xf>
    <xf numFmtId="0" fontId="2" fillId="36" borderId="123" xfId="0" applyFont="1" applyFill="1" applyBorder="1" applyAlignment="1" applyProtection="1">
      <alignment horizontal="center" wrapText="1"/>
      <protection hidden="1"/>
    </xf>
    <xf numFmtId="0" fontId="0" fillId="36" borderId="67" xfId="0" applyFont="1" applyFill="1" applyBorder="1" applyAlignment="1" applyProtection="1">
      <alignment horizontal="center" wrapText="1"/>
      <protection hidden="1"/>
    </xf>
    <xf numFmtId="0" fontId="0" fillId="36" borderId="123" xfId="0" applyFont="1" applyFill="1" applyBorder="1" applyAlignment="1" applyProtection="1">
      <alignment horizontal="center" wrapText="1"/>
      <protection hidden="1"/>
    </xf>
    <xf numFmtId="0" fontId="0" fillId="0" borderId="76" xfId="0" applyFont="1" applyFill="1" applyBorder="1" applyAlignment="1" applyProtection="1">
      <alignment horizontal="center" wrapText="1"/>
      <protection hidden="1"/>
    </xf>
    <xf numFmtId="0" fontId="0" fillId="0" borderId="62" xfId="0" applyFont="1" applyFill="1" applyBorder="1" applyAlignment="1" applyProtection="1">
      <alignment horizontal="center" wrapText="1"/>
      <protection hidden="1"/>
    </xf>
    <xf numFmtId="0" fontId="0" fillId="36" borderId="58" xfId="0" applyFont="1" applyFill="1" applyBorder="1" applyAlignment="1" applyProtection="1">
      <alignment wrapText="1"/>
      <protection hidden="1"/>
    </xf>
    <xf numFmtId="0" fontId="0" fillId="36" borderId="55" xfId="0" applyFont="1" applyFill="1" applyBorder="1" applyAlignment="1" applyProtection="1">
      <alignment wrapText="1"/>
      <protection hidden="1"/>
    </xf>
    <xf numFmtId="0" fontId="0" fillId="36" borderId="59" xfId="0" applyFont="1" applyFill="1" applyBorder="1" applyAlignment="1" applyProtection="1">
      <alignment horizontal="center" wrapText="1"/>
      <protection hidden="1"/>
    </xf>
    <xf numFmtId="0" fontId="0" fillId="36" borderId="56" xfId="0" applyFont="1" applyFill="1" applyBorder="1" applyAlignment="1" applyProtection="1">
      <alignment horizontal="center" wrapText="1"/>
      <protection hidden="1"/>
    </xf>
    <xf numFmtId="0" fontId="0" fillId="0" borderId="57" xfId="0" applyBorder="1" applyAlignment="1" applyProtection="1">
      <alignment vertical="top" wrapText="1"/>
      <protection hidden="1"/>
    </xf>
    <xf numFmtId="0" fontId="0" fillId="0" borderId="62" xfId="0" applyBorder="1" applyAlignment="1" applyProtection="1">
      <alignment vertical="top" wrapText="1"/>
      <protection hidden="1"/>
    </xf>
    <xf numFmtId="0" fontId="0" fillId="0" borderId="72" xfId="0" applyBorder="1" applyAlignment="1" applyProtection="1">
      <alignment wrapText="1"/>
      <protection hidden="1"/>
    </xf>
    <xf numFmtId="0" fontId="7" fillId="36" borderId="124" xfId="0" applyFont="1" applyFill="1" applyBorder="1" applyAlignment="1" applyProtection="1">
      <alignment vertical="top" wrapText="1"/>
      <protection hidden="1"/>
    </xf>
    <xf numFmtId="0" fontId="7" fillId="36" borderId="125" xfId="0" applyFont="1" applyFill="1" applyBorder="1" applyAlignment="1" applyProtection="1">
      <alignment vertical="top" wrapText="1"/>
      <protection hidden="1"/>
    </xf>
    <xf numFmtId="0" fontId="2" fillId="41" borderId="59" xfId="0" applyFont="1" applyFill="1" applyBorder="1" applyAlignment="1" applyProtection="1">
      <alignment horizontal="justify" wrapText="1"/>
      <protection hidden="1"/>
    </xf>
    <xf numFmtId="0" fontId="2" fillId="41" borderId="77" xfId="0" applyFont="1" applyFill="1" applyBorder="1" applyAlignment="1" applyProtection="1">
      <alignment horizontal="justify" wrapText="1"/>
      <protection hidden="1"/>
    </xf>
    <xf numFmtId="0" fontId="2" fillId="41" borderId="56" xfId="0" applyFont="1" applyFill="1" applyBorder="1" applyAlignment="1" applyProtection="1">
      <alignment horizontal="justify" wrapText="1"/>
      <protection hidden="1"/>
    </xf>
    <xf numFmtId="0" fontId="2" fillId="41" borderId="59" xfId="0" applyFont="1" applyFill="1" applyBorder="1" applyAlignment="1" applyProtection="1">
      <alignment horizontal="center" wrapText="1"/>
      <protection hidden="1"/>
    </xf>
    <xf numFmtId="0" fontId="2" fillId="41" borderId="77" xfId="0" applyFont="1" applyFill="1" applyBorder="1" applyAlignment="1" applyProtection="1">
      <alignment horizontal="center" wrapText="1"/>
      <protection hidden="1"/>
    </xf>
    <xf numFmtId="0" fontId="2" fillId="41" borderId="56" xfId="0" applyFont="1" applyFill="1" applyBorder="1" applyAlignment="1" applyProtection="1">
      <alignment horizontal="center" wrapText="1"/>
      <protection hidden="1"/>
    </xf>
    <xf numFmtId="0" fontId="2" fillId="37" borderId="126" xfId="0" applyFont="1" applyFill="1" applyBorder="1" applyAlignment="1" applyProtection="1">
      <alignment horizontal="center" wrapText="1"/>
      <protection hidden="1"/>
    </xf>
    <xf numFmtId="0" fontId="2" fillId="0" borderId="94" xfId="0" applyFont="1" applyBorder="1" applyAlignment="1" applyProtection="1">
      <alignment horizontal="center" wrapText="1"/>
      <protection hidden="1"/>
    </xf>
    <xf numFmtId="0" fontId="4" fillId="36" borderId="67" xfId="0" applyFont="1" applyFill="1" applyBorder="1" applyAlignment="1" applyProtection="1">
      <alignment wrapText="1"/>
      <protection hidden="1"/>
    </xf>
    <xf numFmtId="0" fontId="4" fillId="36" borderId="122" xfId="0" applyFont="1" applyFill="1" applyBorder="1" applyAlignment="1" applyProtection="1">
      <alignment wrapText="1"/>
      <protection hidden="1"/>
    </xf>
    <xf numFmtId="0" fontId="4" fillId="36" borderId="123" xfId="0" applyFont="1" applyFill="1" applyBorder="1" applyAlignment="1" applyProtection="1">
      <alignment wrapText="1"/>
      <protection hidden="1"/>
    </xf>
    <xf numFmtId="0" fontId="7" fillId="0" borderId="127" xfId="0" applyFont="1" applyFill="1" applyBorder="1" applyAlignment="1" applyProtection="1">
      <alignment horizontal="center" wrapText="1"/>
      <protection hidden="1"/>
    </xf>
    <xf numFmtId="0" fontId="7" fillId="0" borderId="128" xfId="0" applyFont="1" applyFill="1" applyBorder="1" applyAlignment="1" applyProtection="1">
      <alignment horizontal="center" wrapText="1"/>
      <protection hidden="1"/>
    </xf>
    <xf numFmtId="0" fontId="7" fillId="0" borderId="127" xfId="0" applyFont="1" applyFill="1" applyBorder="1" applyAlignment="1" applyProtection="1">
      <alignment vertical="top" wrapText="1"/>
      <protection hidden="1"/>
    </xf>
    <xf numFmtId="0" fontId="7" fillId="0" borderId="128" xfId="0" applyFont="1" applyFill="1" applyBorder="1" applyAlignment="1" applyProtection="1">
      <alignment vertical="top" wrapText="1"/>
      <protection hidden="1"/>
    </xf>
    <xf numFmtId="0" fontId="7" fillId="36" borderId="67" xfId="0" applyFont="1" applyFill="1" applyBorder="1" applyAlignment="1" applyProtection="1">
      <alignment vertical="top" wrapText="1"/>
      <protection hidden="1"/>
    </xf>
    <xf numFmtId="0" fontId="7" fillId="36" borderId="129" xfId="0" applyFont="1" applyFill="1" applyBorder="1" applyAlignment="1" applyProtection="1">
      <alignment vertical="top" wrapText="1"/>
      <protection hidden="1"/>
    </xf>
    <xf numFmtId="0" fontId="7" fillId="36" borderId="67" xfId="0" applyFont="1" applyFill="1" applyBorder="1" applyAlignment="1" applyProtection="1">
      <alignment horizontal="center" wrapText="1"/>
      <protection hidden="1"/>
    </xf>
    <xf numFmtId="0" fontId="7" fillId="36" borderId="129" xfId="0" applyFont="1" applyFill="1" applyBorder="1" applyAlignment="1" applyProtection="1">
      <alignment horizontal="center" wrapText="1"/>
      <protection hidden="1"/>
    </xf>
    <xf numFmtId="0" fontId="7" fillId="36" borderId="124" xfId="0" applyFont="1" applyFill="1" applyBorder="1" applyAlignment="1" applyProtection="1">
      <alignment horizontal="center" vertical="top" wrapText="1"/>
      <protection hidden="1"/>
    </xf>
    <xf numFmtId="0" fontId="7" fillId="36" borderId="125" xfId="0" applyFont="1" applyFill="1" applyBorder="1" applyAlignment="1" applyProtection="1">
      <alignment horizontal="center" vertical="top" wrapText="1"/>
      <protection hidden="1"/>
    </xf>
    <xf numFmtId="0" fontId="7" fillId="36" borderId="65" xfId="0" applyFont="1" applyFill="1" applyBorder="1" applyAlignment="1" applyProtection="1">
      <alignment vertical="top" wrapText="1"/>
      <protection hidden="1"/>
    </xf>
    <xf numFmtId="0" fontId="7" fillId="0" borderId="57" xfId="0" applyFont="1" applyBorder="1" applyAlignment="1" applyProtection="1">
      <alignment vertical="top" wrapText="1"/>
      <protection hidden="1"/>
    </xf>
    <xf numFmtId="0" fontId="7" fillId="0" borderId="62" xfId="0" applyFont="1" applyBorder="1" applyAlignment="1" applyProtection="1">
      <alignment vertical="top" wrapText="1"/>
      <protection hidden="1"/>
    </xf>
    <xf numFmtId="0" fontId="0" fillId="36" borderId="57" xfId="0" applyFont="1" applyFill="1" applyBorder="1" applyAlignment="1" applyProtection="1">
      <alignment wrapText="1"/>
      <protection hidden="1"/>
    </xf>
    <xf numFmtId="0" fontId="2" fillId="36" borderId="0" xfId="0" applyFont="1" applyFill="1" applyBorder="1" applyAlignment="1" applyProtection="1">
      <alignment wrapText="1"/>
      <protection hidden="1"/>
    </xf>
    <xf numFmtId="0" fontId="4" fillId="36" borderId="118" xfId="0" applyFont="1" applyFill="1" applyBorder="1" applyAlignment="1" applyProtection="1">
      <alignment wrapText="1"/>
      <protection hidden="1"/>
    </xf>
    <xf numFmtId="0" fontId="4" fillId="36" borderId="130" xfId="0" applyFont="1" applyFill="1" applyBorder="1" applyAlignment="1" applyProtection="1">
      <alignment wrapText="1"/>
      <protection hidden="1"/>
    </xf>
    <xf numFmtId="0" fontId="4" fillId="36" borderId="119" xfId="0" applyFont="1" applyFill="1" applyBorder="1" applyAlignment="1" applyProtection="1">
      <alignment wrapText="1"/>
      <protection hidden="1"/>
    </xf>
    <xf numFmtId="0" fontId="0" fillId="36" borderId="120" xfId="0" applyFont="1" applyFill="1" applyBorder="1" applyAlignment="1" applyProtection="1">
      <alignment horizontal="center" wrapText="1"/>
      <protection hidden="1"/>
    </xf>
    <xf numFmtId="0" fontId="0" fillId="36" borderId="131" xfId="0" applyFont="1" applyFill="1" applyBorder="1" applyAlignment="1" applyProtection="1">
      <alignment horizontal="center" wrapText="1"/>
      <protection hidden="1"/>
    </xf>
    <xf numFmtId="0" fontId="0" fillId="36" borderId="121" xfId="0" applyFont="1" applyFill="1" applyBorder="1" applyAlignment="1" applyProtection="1">
      <alignment horizontal="center" wrapText="1"/>
      <protection hidden="1"/>
    </xf>
    <xf numFmtId="0" fontId="4" fillId="36" borderId="118" xfId="0" applyFont="1" applyFill="1" applyBorder="1" applyAlignment="1" applyProtection="1">
      <alignment vertical="top" wrapText="1"/>
      <protection hidden="1"/>
    </xf>
    <xf numFmtId="0" fontId="4" fillId="36" borderId="119" xfId="0" applyFont="1" applyFill="1" applyBorder="1" applyAlignment="1" applyProtection="1">
      <alignment vertical="top" wrapText="1"/>
      <protection hidden="1"/>
    </xf>
    <xf numFmtId="0" fontId="4" fillId="36" borderId="120" xfId="0" applyFont="1" applyFill="1" applyBorder="1" applyAlignment="1" applyProtection="1">
      <alignment vertical="top" wrapText="1"/>
      <protection hidden="1"/>
    </xf>
    <xf numFmtId="0" fontId="4" fillId="36" borderId="121" xfId="0" applyFont="1" applyFill="1" applyBorder="1" applyAlignment="1" applyProtection="1">
      <alignment vertical="top" wrapText="1"/>
      <protection hidden="1"/>
    </xf>
    <xf numFmtId="0" fontId="17" fillId="0" borderId="0" xfId="0" applyFont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0" fillId="0" borderId="0" xfId="0" applyFill="1" applyBorder="1" applyAlignment="1">
      <alignment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12.emf" /><Relationship Id="rId9" Type="http://schemas.openxmlformats.org/officeDocument/2006/relationships/image" Target="../media/image59.emf" /><Relationship Id="rId10" Type="http://schemas.openxmlformats.org/officeDocument/2006/relationships/image" Target="../media/image58.emf" /><Relationship Id="rId11" Type="http://schemas.openxmlformats.org/officeDocument/2006/relationships/image" Target="../media/image57.emf" /><Relationship Id="rId12" Type="http://schemas.openxmlformats.org/officeDocument/2006/relationships/image" Target="../media/image56.emf" /><Relationship Id="rId13" Type="http://schemas.openxmlformats.org/officeDocument/2006/relationships/image" Target="../media/image55.emf" /><Relationship Id="rId14" Type="http://schemas.openxmlformats.org/officeDocument/2006/relationships/image" Target="../media/image54.emf" /><Relationship Id="rId15" Type="http://schemas.openxmlformats.org/officeDocument/2006/relationships/image" Target="../media/image53.emf" /><Relationship Id="rId16" Type="http://schemas.openxmlformats.org/officeDocument/2006/relationships/image" Target="../media/image52.emf" /><Relationship Id="rId17" Type="http://schemas.openxmlformats.org/officeDocument/2006/relationships/image" Target="../media/image51.emf" /><Relationship Id="rId18" Type="http://schemas.openxmlformats.org/officeDocument/2006/relationships/image" Target="../media/image50.emf" /><Relationship Id="rId19" Type="http://schemas.openxmlformats.org/officeDocument/2006/relationships/image" Target="../media/image49.emf" /><Relationship Id="rId20" Type="http://schemas.openxmlformats.org/officeDocument/2006/relationships/image" Target="../media/image48.emf" /><Relationship Id="rId21" Type="http://schemas.openxmlformats.org/officeDocument/2006/relationships/image" Target="../media/image47.emf" /><Relationship Id="rId22" Type="http://schemas.openxmlformats.org/officeDocument/2006/relationships/image" Target="../media/image46.emf" /><Relationship Id="rId23" Type="http://schemas.openxmlformats.org/officeDocument/2006/relationships/image" Target="../media/image45.emf" /><Relationship Id="rId24" Type="http://schemas.openxmlformats.org/officeDocument/2006/relationships/image" Target="../media/image44.emf" /><Relationship Id="rId25" Type="http://schemas.openxmlformats.org/officeDocument/2006/relationships/image" Target="../media/image43.emf" /><Relationship Id="rId26" Type="http://schemas.openxmlformats.org/officeDocument/2006/relationships/image" Target="../media/image42.emf" /><Relationship Id="rId27" Type="http://schemas.openxmlformats.org/officeDocument/2006/relationships/image" Target="../media/image41.emf" /><Relationship Id="rId28" Type="http://schemas.openxmlformats.org/officeDocument/2006/relationships/image" Target="../media/image40.emf" /><Relationship Id="rId29" Type="http://schemas.openxmlformats.org/officeDocument/2006/relationships/image" Target="../media/image39.emf" /><Relationship Id="rId30" Type="http://schemas.openxmlformats.org/officeDocument/2006/relationships/image" Target="../media/image38.emf" /><Relationship Id="rId31" Type="http://schemas.openxmlformats.org/officeDocument/2006/relationships/image" Target="../media/image37.emf" /><Relationship Id="rId32" Type="http://schemas.openxmlformats.org/officeDocument/2006/relationships/image" Target="../media/image36.emf" /><Relationship Id="rId33" Type="http://schemas.openxmlformats.org/officeDocument/2006/relationships/image" Target="../media/image35.emf" /><Relationship Id="rId34" Type="http://schemas.openxmlformats.org/officeDocument/2006/relationships/image" Target="../media/image34.emf" /><Relationship Id="rId35" Type="http://schemas.openxmlformats.org/officeDocument/2006/relationships/image" Target="../media/image33.emf" /><Relationship Id="rId36" Type="http://schemas.openxmlformats.org/officeDocument/2006/relationships/image" Target="../media/image32.emf" /><Relationship Id="rId37" Type="http://schemas.openxmlformats.org/officeDocument/2006/relationships/image" Target="../media/image31.emf" /><Relationship Id="rId38" Type="http://schemas.openxmlformats.org/officeDocument/2006/relationships/image" Target="../media/image30.emf" /><Relationship Id="rId39" Type="http://schemas.openxmlformats.org/officeDocument/2006/relationships/image" Target="../media/image29.emf" /><Relationship Id="rId40" Type="http://schemas.openxmlformats.org/officeDocument/2006/relationships/image" Target="../media/image26.emf" /><Relationship Id="rId41" Type="http://schemas.openxmlformats.org/officeDocument/2006/relationships/image" Target="../media/image25.emf" /><Relationship Id="rId42" Type="http://schemas.openxmlformats.org/officeDocument/2006/relationships/image" Target="../media/image24.emf" /><Relationship Id="rId43" Type="http://schemas.openxmlformats.org/officeDocument/2006/relationships/image" Target="../media/image23.emf" /><Relationship Id="rId44" Type="http://schemas.openxmlformats.org/officeDocument/2006/relationships/image" Target="../media/image22.emf" /><Relationship Id="rId45" Type="http://schemas.openxmlformats.org/officeDocument/2006/relationships/image" Target="../media/image21.emf" /><Relationship Id="rId46" Type="http://schemas.openxmlformats.org/officeDocument/2006/relationships/image" Target="../media/image19.emf" /><Relationship Id="rId47" Type="http://schemas.openxmlformats.org/officeDocument/2006/relationships/image" Target="../media/image18.emf" /><Relationship Id="rId48" Type="http://schemas.openxmlformats.org/officeDocument/2006/relationships/image" Target="../media/image17.emf" /><Relationship Id="rId49" Type="http://schemas.openxmlformats.org/officeDocument/2006/relationships/image" Target="../media/image16.emf" /><Relationship Id="rId50" Type="http://schemas.openxmlformats.org/officeDocument/2006/relationships/image" Target="../media/image15.emf" /><Relationship Id="rId51" Type="http://schemas.openxmlformats.org/officeDocument/2006/relationships/image" Target="../media/image13.emf" /><Relationship Id="rId52" Type="http://schemas.openxmlformats.org/officeDocument/2006/relationships/image" Target="../media/image11.emf" /><Relationship Id="rId53" Type="http://schemas.openxmlformats.org/officeDocument/2006/relationships/image" Target="../media/image2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4.jpeg" /><Relationship Id="rId5" Type="http://schemas.openxmlformats.org/officeDocument/2006/relationships/image" Target="../media/image20.jpeg" /><Relationship Id="rId6" Type="http://schemas.openxmlformats.org/officeDocument/2006/relationships/image" Target="../media/image2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70</xdr:row>
      <xdr:rowOff>114300</xdr:rowOff>
    </xdr:from>
    <xdr:to>
      <xdr:col>6</xdr:col>
      <xdr:colOff>190500</xdr:colOff>
      <xdr:row>72</xdr:row>
      <xdr:rowOff>95250</xdr:rowOff>
    </xdr:to>
    <xdr:sp textlink="F72">
      <xdr:nvSpPr>
        <xdr:cNvPr id="1" name="Rectangle 10"/>
        <xdr:cNvSpPr>
          <a:spLocks/>
        </xdr:cNvSpPr>
      </xdr:nvSpPr>
      <xdr:spPr>
        <a:xfrm>
          <a:off x="3400425" y="12058650"/>
          <a:ext cx="781050" cy="3714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2,22</a:t>
          </a:r>
        </a:p>
      </xdr:txBody>
    </xdr:sp>
    <xdr:clientData/>
  </xdr:twoCellAnchor>
  <xdr:twoCellAnchor>
    <xdr:from>
      <xdr:col>9</xdr:col>
      <xdr:colOff>19050</xdr:colOff>
      <xdr:row>4</xdr:row>
      <xdr:rowOff>28575</xdr:rowOff>
    </xdr:from>
    <xdr:to>
      <xdr:col>12</xdr:col>
      <xdr:colOff>381000</xdr:colOff>
      <xdr:row>9</xdr:row>
      <xdr:rowOff>9525</xdr:rowOff>
    </xdr:to>
    <xdr:sp>
      <xdr:nvSpPr>
        <xdr:cNvPr id="2" name="Text Box 20"/>
        <xdr:cNvSpPr txBox="1">
          <a:spLocks noChangeAspect="1" noChangeArrowheads="1"/>
        </xdr:cNvSpPr>
      </xdr:nvSpPr>
      <xdr:spPr>
        <a:xfrm>
          <a:off x="5953125" y="771525"/>
          <a:ext cx="2352675" cy="81915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Ayudas, sugerencias, comentarios, dudas y otros servicios de programación técnica: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José Gutiérrez Sáez de Castillo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conde77@terra.es</a:t>
          </a:r>
        </a:p>
      </xdr:txBody>
    </xdr:sp>
    <xdr:clientData/>
  </xdr:twoCellAnchor>
  <xdr:twoCellAnchor>
    <xdr:from>
      <xdr:col>7</xdr:col>
      <xdr:colOff>200025</xdr:colOff>
      <xdr:row>65</xdr:row>
      <xdr:rowOff>28575</xdr:rowOff>
    </xdr:from>
    <xdr:to>
      <xdr:col>11</xdr:col>
      <xdr:colOff>28575</xdr:colOff>
      <xdr:row>70</xdr:row>
      <xdr:rowOff>0</xdr:rowOff>
    </xdr:to>
    <xdr:sp>
      <xdr:nvSpPr>
        <xdr:cNvPr id="3" name="Text Box 21"/>
        <xdr:cNvSpPr txBox="1">
          <a:spLocks noChangeAspect="1" noChangeArrowheads="1"/>
        </xdr:cNvSpPr>
      </xdr:nvSpPr>
      <xdr:spPr>
        <a:xfrm>
          <a:off x="4838700" y="11125200"/>
          <a:ext cx="2352675" cy="81915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Ayudas, sugerencias, comentarios, dudas y otros servicios de programación técnica: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José Gutiérrez Sáez de Castillo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conde77@terra.es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7</xdr:row>
      <xdr:rowOff>76200</xdr:rowOff>
    </xdr:from>
    <xdr:to>
      <xdr:col>2</xdr:col>
      <xdr:colOff>552450</xdr:colOff>
      <xdr:row>26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0"/>
          <a:ext cx="1657350" cy="3171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152400</xdr:colOff>
      <xdr:row>40</xdr:row>
      <xdr:rowOff>28575</xdr:rowOff>
    </xdr:from>
    <xdr:to>
      <xdr:col>2</xdr:col>
      <xdr:colOff>714375</xdr:colOff>
      <xdr:row>41</xdr:row>
      <xdr:rowOff>9525</xdr:rowOff>
    </xdr:to>
    <xdr:pic>
      <xdr:nvPicPr>
        <xdr:cNvPr id="2" name="Picture 5" descr="pocogiradoCargas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682942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42</xdr:row>
      <xdr:rowOff>9525</xdr:rowOff>
    </xdr:from>
    <xdr:to>
      <xdr:col>2</xdr:col>
      <xdr:colOff>676275</xdr:colOff>
      <xdr:row>43</xdr:row>
      <xdr:rowOff>28575</xdr:rowOff>
    </xdr:to>
    <xdr:pic>
      <xdr:nvPicPr>
        <xdr:cNvPr id="3" name="Picture 6" descr="muygiradoCargas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7534275"/>
          <a:ext cx="457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41</xdr:row>
      <xdr:rowOff>9525</xdr:rowOff>
    </xdr:from>
    <xdr:to>
      <xdr:col>2</xdr:col>
      <xdr:colOff>638175</xdr:colOff>
      <xdr:row>42</xdr:row>
      <xdr:rowOff>28575</xdr:rowOff>
    </xdr:to>
    <xdr:pic>
      <xdr:nvPicPr>
        <xdr:cNvPr id="4" name="Picture 7" descr="giradoCargas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62125" y="7172325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47</xdr:row>
      <xdr:rowOff>28575</xdr:rowOff>
    </xdr:from>
    <xdr:to>
      <xdr:col>2</xdr:col>
      <xdr:colOff>1019175</xdr:colOff>
      <xdr:row>47</xdr:row>
      <xdr:rowOff>371475</xdr:rowOff>
    </xdr:to>
    <xdr:pic>
      <xdr:nvPicPr>
        <xdr:cNvPr id="5" name="Picture 8" descr="agarrebuenoCargas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52575" y="8601075"/>
          <a:ext cx="990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48</xdr:row>
      <xdr:rowOff>38100</xdr:rowOff>
    </xdr:from>
    <xdr:to>
      <xdr:col>2</xdr:col>
      <xdr:colOff>1028700</xdr:colOff>
      <xdr:row>48</xdr:row>
      <xdr:rowOff>333375</xdr:rowOff>
    </xdr:to>
    <xdr:pic>
      <xdr:nvPicPr>
        <xdr:cNvPr id="6" name="Picture 9" descr="agarreregularCargas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52575" y="8982075"/>
          <a:ext cx="1000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49</xdr:row>
      <xdr:rowOff>28575</xdr:rowOff>
    </xdr:from>
    <xdr:to>
      <xdr:col>2</xdr:col>
      <xdr:colOff>1019175</xdr:colOff>
      <xdr:row>50</xdr:row>
      <xdr:rowOff>9525</xdr:rowOff>
    </xdr:to>
    <xdr:pic>
      <xdr:nvPicPr>
        <xdr:cNvPr id="7" name="Picture 10" descr="agarremaloCargas[1]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52575" y="9344025"/>
          <a:ext cx="990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19</xdr:row>
      <xdr:rowOff>85725</xdr:rowOff>
    </xdr:from>
    <xdr:to>
      <xdr:col>7</xdr:col>
      <xdr:colOff>85725</xdr:colOff>
      <xdr:row>24</xdr:row>
      <xdr:rowOff>95250</xdr:rowOff>
    </xdr:to>
    <xdr:sp>
      <xdr:nvSpPr>
        <xdr:cNvPr id="8" name="Text Box 108"/>
        <xdr:cNvSpPr txBox="1">
          <a:spLocks noChangeAspect="1" noChangeArrowheads="1"/>
        </xdr:cNvSpPr>
      </xdr:nvSpPr>
      <xdr:spPr>
        <a:xfrm>
          <a:off x="3552825" y="3267075"/>
          <a:ext cx="2352675" cy="81915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Ayudas, sugerencias, comentarios, dudas y otros servicios de programación técnica: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José Gutiérrez Sáez de Castillo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conde77@terra.es</a:t>
          </a:r>
        </a:p>
      </xdr:txBody>
    </xdr:sp>
    <xdr:clientData/>
  </xdr:twoCellAnchor>
  <xdr:twoCellAnchor editAs="oneCell">
    <xdr:from>
      <xdr:col>6</xdr:col>
      <xdr:colOff>38100</xdr:colOff>
      <xdr:row>117</xdr:row>
      <xdr:rowOff>28575</xdr:rowOff>
    </xdr:from>
    <xdr:to>
      <xdr:col>6</xdr:col>
      <xdr:colOff>228600</xdr:colOff>
      <xdr:row>118</xdr:row>
      <xdr:rowOff>38100</xdr:rowOff>
    </xdr:to>
    <xdr:pic>
      <xdr:nvPicPr>
        <xdr:cNvPr id="9" name="OptionButton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95875" y="208216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117</xdr:row>
      <xdr:rowOff>19050</xdr:rowOff>
    </xdr:from>
    <xdr:to>
      <xdr:col>6</xdr:col>
      <xdr:colOff>600075</xdr:colOff>
      <xdr:row>118</xdr:row>
      <xdr:rowOff>28575</xdr:rowOff>
    </xdr:to>
    <xdr:pic>
      <xdr:nvPicPr>
        <xdr:cNvPr id="10" name="Option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67350" y="208121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119</xdr:row>
      <xdr:rowOff>28575</xdr:rowOff>
    </xdr:from>
    <xdr:to>
      <xdr:col>6</xdr:col>
      <xdr:colOff>228600</xdr:colOff>
      <xdr:row>120</xdr:row>
      <xdr:rowOff>38100</xdr:rowOff>
    </xdr:to>
    <xdr:pic>
      <xdr:nvPicPr>
        <xdr:cNvPr id="11" name="OptionButton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95875" y="211455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119</xdr:row>
      <xdr:rowOff>19050</xdr:rowOff>
    </xdr:from>
    <xdr:to>
      <xdr:col>6</xdr:col>
      <xdr:colOff>600075</xdr:colOff>
      <xdr:row>120</xdr:row>
      <xdr:rowOff>28575</xdr:rowOff>
    </xdr:to>
    <xdr:pic>
      <xdr:nvPicPr>
        <xdr:cNvPr id="12" name="OptionButton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67350" y="211359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121</xdr:row>
      <xdr:rowOff>28575</xdr:rowOff>
    </xdr:from>
    <xdr:to>
      <xdr:col>6</xdr:col>
      <xdr:colOff>228600</xdr:colOff>
      <xdr:row>122</xdr:row>
      <xdr:rowOff>38100</xdr:rowOff>
    </xdr:to>
    <xdr:pic>
      <xdr:nvPicPr>
        <xdr:cNvPr id="13" name="OptionButton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95875" y="214693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121</xdr:row>
      <xdr:rowOff>19050</xdr:rowOff>
    </xdr:from>
    <xdr:to>
      <xdr:col>6</xdr:col>
      <xdr:colOff>600075</xdr:colOff>
      <xdr:row>122</xdr:row>
      <xdr:rowOff>28575</xdr:rowOff>
    </xdr:to>
    <xdr:pic>
      <xdr:nvPicPr>
        <xdr:cNvPr id="14" name="OptionButton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67350" y="214598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123</xdr:row>
      <xdr:rowOff>28575</xdr:rowOff>
    </xdr:from>
    <xdr:to>
      <xdr:col>6</xdr:col>
      <xdr:colOff>228600</xdr:colOff>
      <xdr:row>124</xdr:row>
      <xdr:rowOff>38100</xdr:rowOff>
    </xdr:to>
    <xdr:pic>
      <xdr:nvPicPr>
        <xdr:cNvPr id="15" name="OptionButton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95875" y="217932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123</xdr:row>
      <xdr:rowOff>19050</xdr:rowOff>
    </xdr:from>
    <xdr:to>
      <xdr:col>6</xdr:col>
      <xdr:colOff>600075</xdr:colOff>
      <xdr:row>124</xdr:row>
      <xdr:rowOff>28575</xdr:rowOff>
    </xdr:to>
    <xdr:pic>
      <xdr:nvPicPr>
        <xdr:cNvPr id="16" name="OptionButton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67350" y="217836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125</xdr:row>
      <xdr:rowOff>28575</xdr:rowOff>
    </xdr:from>
    <xdr:to>
      <xdr:col>6</xdr:col>
      <xdr:colOff>228600</xdr:colOff>
      <xdr:row>126</xdr:row>
      <xdr:rowOff>38100</xdr:rowOff>
    </xdr:to>
    <xdr:pic>
      <xdr:nvPicPr>
        <xdr:cNvPr id="17" name="OptionButton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95875" y="221170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125</xdr:row>
      <xdr:rowOff>19050</xdr:rowOff>
    </xdr:from>
    <xdr:to>
      <xdr:col>6</xdr:col>
      <xdr:colOff>600075</xdr:colOff>
      <xdr:row>126</xdr:row>
      <xdr:rowOff>28575</xdr:rowOff>
    </xdr:to>
    <xdr:pic>
      <xdr:nvPicPr>
        <xdr:cNvPr id="18" name="OptionButton1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67350" y="221075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127</xdr:row>
      <xdr:rowOff>28575</xdr:rowOff>
    </xdr:from>
    <xdr:to>
      <xdr:col>6</xdr:col>
      <xdr:colOff>228600</xdr:colOff>
      <xdr:row>128</xdr:row>
      <xdr:rowOff>38100</xdr:rowOff>
    </xdr:to>
    <xdr:pic>
      <xdr:nvPicPr>
        <xdr:cNvPr id="19" name="OptionButton1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95875" y="224409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127</xdr:row>
      <xdr:rowOff>19050</xdr:rowOff>
    </xdr:from>
    <xdr:to>
      <xdr:col>6</xdr:col>
      <xdr:colOff>600075</xdr:colOff>
      <xdr:row>128</xdr:row>
      <xdr:rowOff>28575</xdr:rowOff>
    </xdr:to>
    <xdr:pic>
      <xdr:nvPicPr>
        <xdr:cNvPr id="20" name="OptionButton1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67350" y="224313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129</xdr:row>
      <xdr:rowOff>28575</xdr:rowOff>
    </xdr:from>
    <xdr:to>
      <xdr:col>6</xdr:col>
      <xdr:colOff>228600</xdr:colOff>
      <xdr:row>130</xdr:row>
      <xdr:rowOff>38100</xdr:rowOff>
    </xdr:to>
    <xdr:pic>
      <xdr:nvPicPr>
        <xdr:cNvPr id="21" name="OptionButton1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95875" y="227647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129</xdr:row>
      <xdr:rowOff>19050</xdr:rowOff>
    </xdr:from>
    <xdr:to>
      <xdr:col>6</xdr:col>
      <xdr:colOff>600075</xdr:colOff>
      <xdr:row>130</xdr:row>
      <xdr:rowOff>28575</xdr:rowOff>
    </xdr:to>
    <xdr:pic>
      <xdr:nvPicPr>
        <xdr:cNvPr id="22" name="OptionButton1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67350" y="227552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131</xdr:row>
      <xdr:rowOff>28575</xdr:rowOff>
    </xdr:from>
    <xdr:to>
      <xdr:col>6</xdr:col>
      <xdr:colOff>228600</xdr:colOff>
      <xdr:row>132</xdr:row>
      <xdr:rowOff>38100</xdr:rowOff>
    </xdr:to>
    <xdr:pic>
      <xdr:nvPicPr>
        <xdr:cNvPr id="23" name="OptionButton1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95875" y="230886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131</xdr:row>
      <xdr:rowOff>19050</xdr:rowOff>
    </xdr:from>
    <xdr:to>
      <xdr:col>6</xdr:col>
      <xdr:colOff>600075</xdr:colOff>
      <xdr:row>132</xdr:row>
      <xdr:rowOff>28575</xdr:rowOff>
    </xdr:to>
    <xdr:pic>
      <xdr:nvPicPr>
        <xdr:cNvPr id="24" name="OptionButton1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67350" y="230790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133</xdr:row>
      <xdr:rowOff>28575</xdr:rowOff>
    </xdr:from>
    <xdr:to>
      <xdr:col>6</xdr:col>
      <xdr:colOff>228600</xdr:colOff>
      <xdr:row>134</xdr:row>
      <xdr:rowOff>38100</xdr:rowOff>
    </xdr:to>
    <xdr:pic>
      <xdr:nvPicPr>
        <xdr:cNvPr id="25" name="OptionButton1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95875" y="234124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133</xdr:row>
      <xdr:rowOff>19050</xdr:rowOff>
    </xdr:from>
    <xdr:to>
      <xdr:col>6</xdr:col>
      <xdr:colOff>600075</xdr:colOff>
      <xdr:row>134</xdr:row>
      <xdr:rowOff>28575</xdr:rowOff>
    </xdr:to>
    <xdr:pic>
      <xdr:nvPicPr>
        <xdr:cNvPr id="26" name="OptionButton1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467350" y="234029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135</xdr:row>
      <xdr:rowOff>28575</xdr:rowOff>
    </xdr:from>
    <xdr:to>
      <xdr:col>6</xdr:col>
      <xdr:colOff>228600</xdr:colOff>
      <xdr:row>136</xdr:row>
      <xdr:rowOff>38100</xdr:rowOff>
    </xdr:to>
    <xdr:pic>
      <xdr:nvPicPr>
        <xdr:cNvPr id="27" name="OptionButton1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95875" y="237363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135</xdr:row>
      <xdr:rowOff>19050</xdr:rowOff>
    </xdr:from>
    <xdr:to>
      <xdr:col>6</xdr:col>
      <xdr:colOff>600075</xdr:colOff>
      <xdr:row>136</xdr:row>
      <xdr:rowOff>28575</xdr:rowOff>
    </xdr:to>
    <xdr:pic>
      <xdr:nvPicPr>
        <xdr:cNvPr id="28" name="OptionButton2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467350" y="237267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137</xdr:row>
      <xdr:rowOff>28575</xdr:rowOff>
    </xdr:from>
    <xdr:to>
      <xdr:col>6</xdr:col>
      <xdr:colOff>228600</xdr:colOff>
      <xdr:row>138</xdr:row>
      <xdr:rowOff>38100</xdr:rowOff>
    </xdr:to>
    <xdr:pic>
      <xdr:nvPicPr>
        <xdr:cNvPr id="29" name="OptionButton2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95875" y="240601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137</xdr:row>
      <xdr:rowOff>19050</xdr:rowOff>
    </xdr:from>
    <xdr:to>
      <xdr:col>6</xdr:col>
      <xdr:colOff>600075</xdr:colOff>
      <xdr:row>138</xdr:row>
      <xdr:rowOff>28575</xdr:rowOff>
    </xdr:to>
    <xdr:pic>
      <xdr:nvPicPr>
        <xdr:cNvPr id="30" name="OptionButton2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467350" y="240506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139</xdr:row>
      <xdr:rowOff>28575</xdr:rowOff>
    </xdr:from>
    <xdr:to>
      <xdr:col>6</xdr:col>
      <xdr:colOff>228600</xdr:colOff>
      <xdr:row>140</xdr:row>
      <xdr:rowOff>38100</xdr:rowOff>
    </xdr:to>
    <xdr:pic>
      <xdr:nvPicPr>
        <xdr:cNvPr id="31" name="OptionButton2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95875" y="243840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139</xdr:row>
      <xdr:rowOff>19050</xdr:rowOff>
    </xdr:from>
    <xdr:to>
      <xdr:col>6</xdr:col>
      <xdr:colOff>600075</xdr:colOff>
      <xdr:row>140</xdr:row>
      <xdr:rowOff>28575</xdr:rowOff>
    </xdr:to>
    <xdr:pic>
      <xdr:nvPicPr>
        <xdr:cNvPr id="32" name="OptionButton2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467350" y="243744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141</xdr:row>
      <xdr:rowOff>28575</xdr:rowOff>
    </xdr:from>
    <xdr:to>
      <xdr:col>6</xdr:col>
      <xdr:colOff>228600</xdr:colOff>
      <xdr:row>142</xdr:row>
      <xdr:rowOff>38100</xdr:rowOff>
    </xdr:to>
    <xdr:pic>
      <xdr:nvPicPr>
        <xdr:cNvPr id="33" name="OptionButton2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95875" y="247078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141</xdr:row>
      <xdr:rowOff>19050</xdr:rowOff>
    </xdr:from>
    <xdr:to>
      <xdr:col>6</xdr:col>
      <xdr:colOff>600075</xdr:colOff>
      <xdr:row>142</xdr:row>
      <xdr:rowOff>28575</xdr:rowOff>
    </xdr:to>
    <xdr:pic>
      <xdr:nvPicPr>
        <xdr:cNvPr id="34" name="OptionButton2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467350" y="246983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143</xdr:row>
      <xdr:rowOff>28575</xdr:rowOff>
    </xdr:from>
    <xdr:to>
      <xdr:col>6</xdr:col>
      <xdr:colOff>228600</xdr:colOff>
      <xdr:row>144</xdr:row>
      <xdr:rowOff>38100</xdr:rowOff>
    </xdr:to>
    <xdr:pic>
      <xdr:nvPicPr>
        <xdr:cNvPr id="35" name="OptionButton2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95875" y="250317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143</xdr:row>
      <xdr:rowOff>19050</xdr:rowOff>
    </xdr:from>
    <xdr:to>
      <xdr:col>6</xdr:col>
      <xdr:colOff>600075</xdr:colOff>
      <xdr:row>144</xdr:row>
      <xdr:rowOff>28575</xdr:rowOff>
    </xdr:to>
    <xdr:pic>
      <xdr:nvPicPr>
        <xdr:cNvPr id="36" name="OptionButton2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467350" y="250221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145</xdr:row>
      <xdr:rowOff>28575</xdr:rowOff>
    </xdr:from>
    <xdr:to>
      <xdr:col>6</xdr:col>
      <xdr:colOff>228600</xdr:colOff>
      <xdr:row>146</xdr:row>
      <xdr:rowOff>38100</xdr:rowOff>
    </xdr:to>
    <xdr:pic>
      <xdr:nvPicPr>
        <xdr:cNvPr id="37" name="OptionButton2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95875" y="253555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145</xdr:row>
      <xdr:rowOff>19050</xdr:rowOff>
    </xdr:from>
    <xdr:to>
      <xdr:col>6</xdr:col>
      <xdr:colOff>600075</xdr:colOff>
      <xdr:row>146</xdr:row>
      <xdr:rowOff>28575</xdr:rowOff>
    </xdr:to>
    <xdr:pic>
      <xdr:nvPicPr>
        <xdr:cNvPr id="38" name="OptionButton3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467350" y="253460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147</xdr:row>
      <xdr:rowOff>28575</xdr:rowOff>
    </xdr:from>
    <xdr:to>
      <xdr:col>6</xdr:col>
      <xdr:colOff>228600</xdr:colOff>
      <xdr:row>148</xdr:row>
      <xdr:rowOff>38100</xdr:rowOff>
    </xdr:to>
    <xdr:pic>
      <xdr:nvPicPr>
        <xdr:cNvPr id="39" name="OptionButton3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95875" y="256794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147</xdr:row>
      <xdr:rowOff>19050</xdr:rowOff>
    </xdr:from>
    <xdr:to>
      <xdr:col>6</xdr:col>
      <xdr:colOff>600075</xdr:colOff>
      <xdr:row>148</xdr:row>
      <xdr:rowOff>28575</xdr:rowOff>
    </xdr:to>
    <xdr:pic>
      <xdr:nvPicPr>
        <xdr:cNvPr id="40" name="OptionButton3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467350" y="256698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175</xdr:row>
      <xdr:rowOff>28575</xdr:rowOff>
    </xdr:from>
    <xdr:to>
      <xdr:col>6</xdr:col>
      <xdr:colOff>228600</xdr:colOff>
      <xdr:row>176</xdr:row>
      <xdr:rowOff>38100</xdr:rowOff>
    </xdr:to>
    <xdr:pic>
      <xdr:nvPicPr>
        <xdr:cNvPr id="41" name="OptionButton3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95875" y="303466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175</xdr:row>
      <xdr:rowOff>19050</xdr:rowOff>
    </xdr:from>
    <xdr:to>
      <xdr:col>6</xdr:col>
      <xdr:colOff>600075</xdr:colOff>
      <xdr:row>176</xdr:row>
      <xdr:rowOff>28575</xdr:rowOff>
    </xdr:to>
    <xdr:pic>
      <xdr:nvPicPr>
        <xdr:cNvPr id="42" name="OptionButton3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467350" y="303371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177</xdr:row>
      <xdr:rowOff>28575</xdr:rowOff>
    </xdr:from>
    <xdr:to>
      <xdr:col>6</xdr:col>
      <xdr:colOff>228600</xdr:colOff>
      <xdr:row>178</xdr:row>
      <xdr:rowOff>38100</xdr:rowOff>
    </xdr:to>
    <xdr:pic>
      <xdr:nvPicPr>
        <xdr:cNvPr id="43" name="OptionButton3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095875" y="306705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177</xdr:row>
      <xdr:rowOff>19050</xdr:rowOff>
    </xdr:from>
    <xdr:to>
      <xdr:col>6</xdr:col>
      <xdr:colOff>600075</xdr:colOff>
      <xdr:row>178</xdr:row>
      <xdr:rowOff>28575</xdr:rowOff>
    </xdr:to>
    <xdr:pic>
      <xdr:nvPicPr>
        <xdr:cNvPr id="44" name="OptionButton3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467350" y="306609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179</xdr:row>
      <xdr:rowOff>28575</xdr:rowOff>
    </xdr:from>
    <xdr:to>
      <xdr:col>6</xdr:col>
      <xdr:colOff>228600</xdr:colOff>
      <xdr:row>180</xdr:row>
      <xdr:rowOff>38100</xdr:rowOff>
    </xdr:to>
    <xdr:pic>
      <xdr:nvPicPr>
        <xdr:cNvPr id="45" name="OptionButton37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95875" y="309943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179</xdr:row>
      <xdr:rowOff>19050</xdr:rowOff>
    </xdr:from>
    <xdr:to>
      <xdr:col>6</xdr:col>
      <xdr:colOff>600075</xdr:colOff>
      <xdr:row>180</xdr:row>
      <xdr:rowOff>28575</xdr:rowOff>
    </xdr:to>
    <xdr:pic>
      <xdr:nvPicPr>
        <xdr:cNvPr id="46" name="OptionButton38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467350" y="309848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181</xdr:row>
      <xdr:rowOff>28575</xdr:rowOff>
    </xdr:from>
    <xdr:to>
      <xdr:col>6</xdr:col>
      <xdr:colOff>228600</xdr:colOff>
      <xdr:row>182</xdr:row>
      <xdr:rowOff>38100</xdr:rowOff>
    </xdr:to>
    <xdr:pic>
      <xdr:nvPicPr>
        <xdr:cNvPr id="47" name="OptionButton39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095875" y="313182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181</xdr:row>
      <xdr:rowOff>19050</xdr:rowOff>
    </xdr:from>
    <xdr:to>
      <xdr:col>6</xdr:col>
      <xdr:colOff>600075</xdr:colOff>
      <xdr:row>182</xdr:row>
      <xdr:rowOff>28575</xdr:rowOff>
    </xdr:to>
    <xdr:pic>
      <xdr:nvPicPr>
        <xdr:cNvPr id="48" name="OptionButton4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467350" y="313086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184</xdr:row>
      <xdr:rowOff>28575</xdr:rowOff>
    </xdr:from>
    <xdr:to>
      <xdr:col>6</xdr:col>
      <xdr:colOff>228600</xdr:colOff>
      <xdr:row>185</xdr:row>
      <xdr:rowOff>38100</xdr:rowOff>
    </xdr:to>
    <xdr:pic>
      <xdr:nvPicPr>
        <xdr:cNvPr id="49" name="OptionButton4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95875" y="318039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184</xdr:row>
      <xdr:rowOff>19050</xdr:rowOff>
    </xdr:from>
    <xdr:to>
      <xdr:col>6</xdr:col>
      <xdr:colOff>600075</xdr:colOff>
      <xdr:row>185</xdr:row>
      <xdr:rowOff>28575</xdr:rowOff>
    </xdr:to>
    <xdr:pic>
      <xdr:nvPicPr>
        <xdr:cNvPr id="50" name="OptionButton42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467350" y="317944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187</xdr:row>
      <xdr:rowOff>28575</xdr:rowOff>
    </xdr:from>
    <xdr:to>
      <xdr:col>6</xdr:col>
      <xdr:colOff>228600</xdr:colOff>
      <xdr:row>188</xdr:row>
      <xdr:rowOff>38100</xdr:rowOff>
    </xdr:to>
    <xdr:pic>
      <xdr:nvPicPr>
        <xdr:cNvPr id="51" name="OptionButton43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095875" y="322897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187</xdr:row>
      <xdr:rowOff>19050</xdr:rowOff>
    </xdr:from>
    <xdr:to>
      <xdr:col>6</xdr:col>
      <xdr:colOff>600075</xdr:colOff>
      <xdr:row>188</xdr:row>
      <xdr:rowOff>28575</xdr:rowOff>
    </xdr:to>
    <xdr:pic>
      <xdr:nvPicPr>
        <xdr:cNvPr id="52" name="OptionButton44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467350" y="322802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190</xdr:row>
      <xdr:rowOff>28575</xdr:rowOff>
    </xdr:from>
    <xdr:to>
      <xdr:col>6</xdr:col>
      <xdr:colOff>228600</xdr:colOff>
      <xdr:row>191</xdr:row>
      <xdr:rowOff>38100</xdr:rowOff>
    </xdr:to>
    <xdr:pic>
      <xdr:nvPicPr>
        <xdr:cNvPr id="53" name="OptionButton45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095875" y="327755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190</xdr:row>
      <xdr:rowOff>19050</xdr:rowOff>
    </xdr:from>
    <xdr:to>
      <xdr:col>6</xdr:col>
      <xdr:colOff>600075</xdr:colOff>
      <xdr:row>191</xdr:row>
      <xdr:rowOff>28575</xdr:rowOff>
    </xdr:to>
    <xdr:pic>
      <xdr:nvPicPr>
        <xdr:cNvPr id="54" name="OptionButton46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467350" y="327660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1190625</xdr:colOff>
      <xdr:row>131</xdr:row>
      <xdr:rowOff>85725</xdr:rowOff>
    </xdr:from>
    <xdr:to>
      <xdr:col>1</xdr:col>
      <xdr:colOff>895350</xdr:colOff>
      <xdr:row>142</xdr:row>
      <xdr:rowOff>85725</xdr:rowOff>
    </xdr:to>
    <xdr:sp>
      <xdr:nvSpPr>
        <xdr:cNvPr id="1" name="Rectangle 8"/>
        <xdr:cNvSpPr>
          <a:spLocks/>
        </xdr:cNvSpPr>
      </xdr:nvSpPr>
      <xdr:spPr>
        <a:xfrm>
          <a:off x="1190625" y="25441275"/>
          <a:ext cx="971550" cy="19907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304800</xdr:colOff>
      <xdr:row>9</xdr:row>
      <xdr:rowOff>104775</xdr:rowOff>
    </xdr:from>
    <xdr:to>
      <xdr:col>6</xdr:col>
      <xdr:colOff>0</xdr:colOff>
      <xdr:row>18</xdr:row>
      <xdr:rowOff>123825</xdr:rowOff>
    </xdr:to>
    <xdr:pic>
      <xdr:nvPicPr>
        <xdr:cNvPr id="2" name="Picture 1" descr="n601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809750"/>
          <a:ext cx="1276350" cy="1638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76200</xdr:colOff>
      <xdr:row>20</xdr:row>
      <xdr:rowOff>76200</xdr:rowOff>
    </xdr:from>
    <xdr:to>
      <xdr:col>6</xdr:col>
      <xdr:colOff>561975</xdr:colOff>
      <xdr:row>27</xdr:row>
      <xdr:rowOff>114300</xdr:rowOff>
    </xdr:to>
    <xdr:pic>
      <xdr:nvPicPr>
        <xdr:cNvPr id="3" name="Picture 2" descr="n601_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3743325"/>
          <a:ext cx="2066925" cy="1562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552450</xdr:colOff>
      <xdr:row>29</xdr:row>
      <xdr:rowOff>19050</xdr:rowOff>
    </xdr:from>
    <xdr:to>
      <xdr:col>6</xdr:col>
      <xdr:colOff>628650</xdr:colOff>
      <xdr:row>33</xdr:row>
      <xdr:rowOff>76200</xdr:rowOff>
    </xdr:to>
    <xdr:pic>
      <xdr:nvPicPr>
        <xdr:cNvPr id="4" name="Picture 3" descr="n601_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5534025"/>
          <a:ext cx="2533650" cy="1771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752475</xdr:colOff>
      <xdr:row>52</xdr:row>
      <xdr:rowOff>104775</xdr:rowOff>
    </xdr:from>
    <xdr:to>
      <xdr:col>6</xdr:col>
      <xdr:colOff>457200</xdr:colOff>
      <xdr:row>61</xdr:row>
      <xdr:rowOff>85725</xdr:rowOff>
    </xdr:to>
    <xdr:pic>
      <xdr:nvPicPr>
        <xdr:cNvPr id="5" name="Picture 5" descr="n601_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52900" y="10553700"/>
          <a:ext cx="2162175" cy="1695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485775</xdr:colOff>
      <xdr:row>64</xdr:row>
      <xdr:rowOff>0</xdr:rowOff>
    </xdr:from>
    <xdr:to>
      <xdr:col>6</xdr:col>
      <xdr:colOff>438150</xdr:colOff>
      <xdr:row>74</xdr:row>
      <xdr:rowOff>38100</xdr:rowOff>
    </xdr:to>
    <xdr:pic>
      <xdr:nvPicPr>
        <xdr:cNvPr id="6" name="Picture 6" descr="n601_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0" y="12668250"/>
          <a:ext cx="1533525" cy="1714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152400</xdr:colOff>
      <xdr:row>75</xdr:row>
      <xdr:rowOff>57150</xdr:rowOff>
    </xdr:from>
    <xdr:to>
      <xdr:col>6</xdr:col>
      <xdr:colOff>542925</xdr:colOff>
      <xdr:row>82</xdr:row>
      <xdr:rowOff>104775</xdr:rowOff>
    </xdr:to>
    <xdr:pic>
      <xdr:nvPicPr>
        <xdr:cNvPr id="7" name="Picture 7" descr="n601_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29125" y="14573250"/>
          <a:ext cx="1971675" cy="1247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304800</xdr:colOff>
      <xdr:row>135</xdr:row>
      <xdr:rowOff>76200</xdr:rowOff>
    </xdr:from>
    <xdr:to>
      <xdr:col>2</xdr:col>
      <xdr:colOff>1066800</xdr:colOff>
      <xdr:row>137</xdr:row>
      <xdr:rowOff>142875</xdr:rowOff>
    </xdr:to>
    <xdr:sp textlink="D37">
      <xdr:nvSpPr>
        <xdr:cNvPr id="8" name="Rectangle 12"/>
        <xdr:cNvSpPr>
          <a:spLocks/>
        </xdr:cNvSpPr>
      </xdr:nvSpPr>
      <xdr:spPr>
        <a:xfrm>
          <a:off x="2543175" y="26193750"/>
          <a:ext cx="762000" cy="4191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</xdr:col>
      <xdr:colOff>304800</xdr:colOff>
      <xdr:row>139</xdr:row>
      <xdr:rowOff>47625</xdr:rowOff>
    </xdr:from>
    <xdr:to>
      <xdr:col>2</xdr:col>
      <xdr:colOff>1066800</xdr:colOff>
      <xdr:row>141</xdr:row>
      <xdr:rowOff>152400</xdr:rowOff>
    </xdr:to>
    <xdr:sp textlink="D45">
      <xdr:nvSpPr>
        <xdr:cNvPr id="9" name="Rectangle 13"/>
        <xdr:cNvSpPr>
          <a:spLocks/>
        </xdr:cNvSpPr>
      </xdr:nvSpPr>
      <xdr:spPr>
        <a:xfrm>
          <a:off x="2543175" y="26908125"/>
          <a:ext cx="7620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171450</xdr:colOff>
      <xdr:row>135</xdr:row>
      <xdr:rowOff>76200</xdr:rowOff>
    </xdr:from>
    <xdr:to>
      <xdr:col>4</xdr:col>
      <xdr:colOff>0</xdr:colOff>
      <xdr:row>137</xdr:row>
      <xdr:rowOff>133350</xdr:rowOff>
    </xdr:to>
    <xdr:sp textlink="D85">
      <xdr:nvSpPr>
        <xdr:cNvPr id="10" name="Rectangle 14"/>
        <xdr:cNvSpPr>
          <a:spLocks/>
        </xdr:cNvSpPr>
      </xdr:nvSpPr>
      <xdr:spPr>
        <a:xfrm>
          <a:off x="3571875" y="26193750"/>
          <a:ext cx="704850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123825</xdr:colOff>
      <xdr:row>139</xdr:row>
      <xdr:rowOff>38100</xdr:rowOff>
    </xdr:from>
    <xdr:to>
      <xdr:col>4</xdr:col>
      <xdr:colOff>19050</xdr:colOff>
      <xdr:row>141</xdr:row>
      <xdr:rowOff>133350</xdr:rowOff>
    </xdr:to>
    <xdr:sp textlink="D94">
      <xdr:nvSpPr>
        <xdr:cNvPr id="11" name="Rectangle 15"/>
        <xdr:cNvSpPr>
          <a:spLocks/>
        </xdr:cNvSpPr>
      </xdr:nvSpPr>
      <xdr:spPr>
        <a:xfrm>
          <a:off x="3524250" y="26898600"/>
          <a:ext cx="7715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561975</xdr:colOff>
      <xdr:row>132</xdr:row>
      <xdr:rowOff>9525</xdr:rowOff>
    </xdr:from>
    <xdr:to>
      <xdr:col>5</xdr:col>
      <xdr:colOff>714375</xdr:colOff>
      <xdr:row>142</xdr:row>
      <xdr:rowOff>19050</xdr:rowOff>
    </xdr:to>
    <xdr:sp>
      <xdr:nvSpPr>
        <xdr:cNvPr id="12" name="Rectangle 17"/>
        <xdr:cNvSpPr>
          <a:spLocks/>
        </xdr:cNvSpPr>
      </xdr:nvSpPr>
      <xdr:spPr>
        <a:xfrm>
          <a:off x="4838700" y="25527000"/>
          <a:ext cx="971550" cy="18383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838200</xdr:colOff>
      <xdr:row>143</xdr:row>
      <xdr:rowOff>38100</xdr:rowOff>
    </xdr:from>
    <xdr:to>
      <xdr:col>2</xdr:col>
      <xdr:colOff>619125</xdr:colOff>
      <xdr:row>146</xdr:row>
      <xdr:rowOff>76200</xdr:rowOff>
    </xdr:to>
    <xdr:sp textlink="D47">
      <xdr:nvSpPr>
        <xdr:cNvPr id="13" name="Rectangle 21"/>
        <xdr:cNvSpPr>
          <a:spLocks/>
        </xdr:cNvSpPr>
      </xdr:nvSpPr>
      <xdr:spPr>
        <a:xfrm>
          <a:off x="2105025" y="27546300"/>
          <a:ext cx="7524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3</xdr:col>
      <xdr:colOff>704850</xdr:colOff>
      <xdr:row>143</xdr:row>
      <xdr:rowOff>28575</xdr:rowOff>
    </xdr:from>
    <xdr:to>
      <xdr:col>4</xdr:col>
      <xdr:colOff>447675</xdr:colOff>
      <xdr:row>146</xdr:row>
      <xdr:rowOff>66675</xdr:rowOff>
    </xdr:to>
    <xdr:sp textlink="D96">
      <xdr:nvSpPr>
        <xdr:cNvPr id="14" name="Rectangle 22"/>
        <xdr:cNvSpPr>
          <a:spLocks/>
        </xdr:cNvSpPr>
      </xdr:nvSpPr>
      <xdr:spPr>
        <a:xfrm>
          <a:off x="4105275" y="27536775"/>
          <a:ext cx="6191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2</xdr:col>
      <xdr:colOff>723900</xdr:colOff>
      <xdr:row>146</xdr:row>
      <xdr:rowOff>104775</xdr:rowOff>
    </xdr:from>
    <xdr:to>
      <xdr:col>3</xdr:col>
      <xdr:colOff>400050</xdr:colOff>
      <xdr:row>150</xdr:row>
      <xdr:rowOff>19050</xdr:rowOff>
    </xdr:to>
    <xdr:sp textlink="D99">
      <xdr:nvSpPr>
        <xdr:cNvPr id="15" name="Rectangle 23"/>
        <xdr:cNvSpPr>
          <a:spLocks/>
        </xdr:cNvSpPr>
      </xdr:nvSpPr>
      <xdr:spPr>
        <a:xfrm>
          <a:off x="2962275" y="28136850"/>
          <a:ext cx="8382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2</xdr:col>
      <xdr:colOff>771525</xdr:colOff>
      <xdr:row>152</xdr:row>
      <xdr:rowOff>57150</xdr:rowOff>
    </xdr:from>
    <xdr:to>
      <xdr:col>3</xdr:col>
      <xdr:colOff>400050</xdr:colOff>
      <xdr:row>155</xdr:row>
      <xdr:rowOff>114300</xdr:rowOff>
    </xdr:to>
    <xdr:sp textlink="B108">
      <xdr:nvSpPr>
        <xdr:cNvPr id="16" name="Rectangle 24"/>
        <xdr:cNvSpPr>
          <a:spLocks/>
        </xdr:cNvSpPr>
      </xdr:nvSpPr>
      <xdr:spPr>
        <a:xfrm>
          <a:off x="3009900" y="29098875"/>
          <a:ext cx="7905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638175</xdr:colOff>
      <xdr:row>156</xdr:row>
      <xdr:rowOff>38100</xdr:rowOff>
    </xdr:from>
    <xdr:to>
      <xdr:col>3</xdr:col>
      <xdr:colOff>600075</xdr:colOff>
      <xdr:row>160</xdr:row>
      <xdr:rowOff>47625</xdr:rowOff>
    </xdr:to>
    <xdr:sp textlink="D118">
      <xdr:nvSpPr>
        <xdr:cNvPr id="17" name="Rectangle 25"/>
        <xdr:cNvSpPr>
          <a:spLocks/>
        </xdr:cNvSpPr>
      </xdr:nvSpPr>
      <xdr:spPr>
        <a:xfrm>
          <a:off x="2876550" y="29765625"/>
          <a:ext cx="1123950" cy="7239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</xdr:col>
      <xdr:colOff>76200</xdr:colOff>
      <xdr:row>132</xdr:row>
      <xdr:rowOff>47625</xdr:rowOff>
    </xdr:from>
    <xdr:to>
      <xdr:col>1</xdr:col>
      <xdr:colOff>704850</xdr:colOff>
      <xdr:row>134</xdr:row>
      <xdr:rowOff>85725</xdr:rowOff>
    </xdr:to>
    <xdr:sp textlink="D19">
      <xdr:nvSpPr>
        <xdr:cNvPr id="18" name="Rectangle 28"/>
        <xdr:cNvSpPr>
          <a:spLocks/>
        </xdr:cNvSpPr>
      </xdr:nvSpPr>
      <xdr:spPr>
        <a:xfrm>
          <a:off x="1343025" y="25565100"/>
          <a:ext cx="6286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142875</xdr:colOff>
      <xdr:row>133</xdr:row>
      <xdr:rowOff>66675</xdr:rowOff>
    </xdr:from>
    <xdr:to>
      <xdr:col>1</xdr:col>
      <xdr:colOff>657225</xdr:colOff>
      <xdr:row>134</xdr:row>
      <xdr:rowOff>76200</xdr:rowOff>
    </xdr:to>
    <xdr:sp>
      <xdr:nvSpPr>
        <xdr:cNvPr id="19" name="Text Box 34"/>
        <xdr:cNvSpPr txBox="1">
          <a:spLocks noChangeArrowheads="1"/>
        </xdr:cNvSpPr>
      </xdr:nvSpPr>
      <xdr:spPr>
        <a:xfrm>
          <a:off x="1409700" y="25841325"/>
          <a:ext cx="514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Tronco</a:t>
          </a:r>
        </a:p>
      </xdr:txBody>
    </xdr:sp>
    <xdr:clientData/>
  </xdr:twoCellAnchor>
  <xdr:twoCellAnchor>
    <xdr:from>
      <xdr:col>1</xdr:col>
      <xdr:colOff>104775</xdr:colOff>
      <xdr:row>135</xdr:row>
      <xdr:rowOff>9525</xdr:rowOff>
    </xdr:from>
    <xdr:to>
      <xdr:col>1</xdr:col>
      <xdr:colOff>733425</xdr:colOff>
      <xdr:row>138</xdr:row>
      <xdr:rowOff>0</xdr:rowOff>
    </xdr:to>
    <xdr:sp textlink="D27">
      <xdr:nvSpPr>
        <xdr:cNvPr id="20" name="Rectangle 36"/>
        <xdr:cNvSpPr>
          <a:spLocks/>
        </xdr:cNvSpPr>
      </xdr:nvSpPr>
      <xdr:spPr>
        <a:xfrm>
          <a:off x="1371600" y="26127075"/>
          <a:ext cx="6286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114300</xdr:colOff>
      <xdr:row>139</xdr:row>
      <xdr:rowOff>47625</xdr:rowOff>
    </xdr:from>
    <xdr:to>
      <xdr:col>1</xdr:col>
      <xdr:colOff>742950</xdr:colOff>
      <xdr:row>142</xdr:row>
      <xdr:rowOff>19050</xdr:rowOff>
    </xdr:to>
    <xdr:sp textlink="D35">
      <xdr:nvSpPr>
        <xdr:cNvPr id="21" name="Rectangle 37"/>
        <xdr:cNvSpPr>
          <a:spLocks/>
        </xdr:cNvSpPr>
      </xdr:nvSpPr>
      <xdr:spPr>
        <a:xfrm>
          <a:off x="1381125" y="26908125"/>
          <a:ext cx="6286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152400</xdr:colOff>
      <xdr:row>140</xdr:row>
      <xdr:rowOff>142875</xdr:rowOff>
    </xdr:from>
    <xdr:to>
      <xdr:col>1</xdr:col>
      <xdr:colOff>666750</xdr:colOff>
      <xdr:row>141</xdr:row>
      <xdr:rowOff>152400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1419225" y="27165300"/>
          <a:ext cx="514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Piernas</a:t>
          </a:r>
        </a:p>
      </xdr:txBody>
    </xdr:sp>
    <xdr:clientData/>
  </xdr:twoCellAnchor>
  <xdr:twoCellAnchor>
    <xdr:from>
      <xdr:col>1</xdr:col>
      <xdr:colOff>180975</xdr:colOff>
      <xdr:row>136</xdr:row>
      <xdr:rowOff>142875</xdr:rowOff>
    </xdr:from>
    <xdr:to>
      <xdr:col>1</xdr:col>
      <xdr:colOff>695325</xdr:colOff>
      <xdr:row>137</xdr:row>
      <xdr:rowOff>152400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1447800" y="26422350"/>
          <a:ext cx="5143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Cuello</a:t>
          </a:r>
        </a:p>
      </xdr:txBody>
    </xdr:sp>
    <xdr:clientData/>
  </xdr:twoCellAnchor>
  <xdr:twoCellAnchor>
    <xdr:from>
      <xdr:col>1</xdr:col>
      <xdr:colOff>904875</xdr:colOff>
      <xdr:row>136</xdr:row>
      <xdr:rowOff>161925</xdr:rowOff>
    </xdr:from>
    <xdr:to>
      <xdr:col>2</xdr:col>
      <xdr:colOff>209550</xdr:colOff>
      <xdr:row>136</xdr:row>
      <xdr:rowOff>161925</xdr:rowOff>
    </xdr:to>
    <xdr:sp>
      <xdr:nvSpPr>
        <xdr:cNvPr id="24" name="Line 40"/>
        <xdr:cNvSpPr>
          <a:spLocks/>
        </xdr:cNvSpPr>
      </xdr:nvSpPr>
      <xdr:spPr>
        <a:xfrm>
          <a:off x="2171700" y="26441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132</xdr:row>
      <xdr:rowOff>114300</xdr:rowOff>
    </xdr:from>
    <xdr:to>
      <xdr:col>5</xdr:col>
      <xdr:colOff>628650</xdr:colOff>
      <xdr:row>134</xdr:row>
      <xdr:rowOff>152400</xdr:rowOff>
    </xdr:to>
    <xdr:sp textlink="D63">
      <xdr:nvSpPr>
        <xdr:cNvPr id="25" name="Rectangle 41"/>
        <xdr:cNvSpPr>
          <a:spLocks/>
        </xdr:cNvSpPr>
      </xdr:nvSpPr>
      <xdr:spPr>
        <a:xfrm>
          <a:off x="4943475" y="25631775"/>
          <a:ext cx="7810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647700</xdr:colOff>
      <xdr:row>135</xdr:row>
      <xdr:rowOff>95250</xdr:rowOff>
    </xdr:from>
    <xdr:to>
      <xdr:col>5</xdr:col>
      <xdr:colOff>628650</xdr:colOff>
      <xdr:row>138</xdr:row>
      <xdr:rowOff>9525</xdr:rowOff>
    </xdr:to>
    <xdr:sp textlink="D72">
      <xdr:nvSpPr>
        <xdr:cNvPr id="26" name="Rectangle 42"/>
        <xdr:cNvSpPr>
          <a:spLocks/>
        </xdr:cNvSpPr>
      </xdr:nvSpPr>
      <xdr:spPr>
        <a:xfrm>
          <a:off x="4924425" y="26212800"/>
          <a:ext cx="8001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666750</xdr:colOff>
      <xdr:row>138</xdr:row>
      <xdr:rowOff>161925</xdr:rowOff>
    </xdr:from>
    <xdr:to>
      <xdr:col>5</xdr:col>
      <xdr:colOff>590550</xdr:colOff>
      <xdr:row>141</xdr:row>
      <xdr:rowOff>76200</xdr:rowOff>
    </xdr:to>
    <xdr:sp textlink="D82">
      <xdr:nvSpPr>
        <xdr:cNvPr id="27" name="Rectangle 43"/>
        <xdr:cNvSpPr>
          <a:spLocks/>
        </xdr:cNvSpPr>
      </xdr:nvSpPr>
      <xdr:spPr>
        <a:xfrm>
          <a:off x="4943475" y="26793825"/>
          <a:ext cx="7429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714375</xdr:colOff>
      <xdr:row>136</xdr:row>
      <xdr:rowOff>190500</xdr:rowOff>
    </xdr:from>
    <xdr:to>
      <xdr:col>5</xdr:col>
      <xdr:colOff>590550</xdr:colOff>
      <xdr:row>137</xdr:row>
      <xdr:rowOff>152400</xdr:rowOff>
    </xdr:to>
    <xdr:sp>
      <xdr:nvSpPr>
        <xdr:cNvPr id="28" name="Text Box 44"/>
        <xdr:cNvSpPr txBox="1">
          <a:spLocks noChangeArrowheads="1"/>
        </xdr:cNvSpPr>
      </xdr:nvSpPr>
      <xdr:spPr>
        <a:xfrm>
          <a:off x="4991100" y="26469975"/>
          <a:ext cx="6953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Antebrazos</a:t>
          </a:r>
        </a:p>
      </xdr:txBody>
    </xdr:sp>
    <xdr:clientData/>
  </xdr:twoCellAnchor>
  <xdr:twoCellAnchor>
    <xdr:from>
      <xdr:col>4</xdr:col>
      <xdr:colOff>800100</xdr:colOff>
      <xdr:row>133</xdr:row>
      <xdr:rowOff>114300</xdr:rowOff>
    </xdr:from>
    <xdr:to>
      <xdr:col>5</xdr:col>
      <xdr:colOff>495300</xdr:colOff>
      <xdr:row>134</xdr:row>
      <xdr:rowOff>123825</xdr:rowOff>
    </xdr:to>
    <xdr:sp>
      <xdr:nvSpPr>
        <xdr:cNvPr id="29" name="Text Box 45"/>
        <xdr:cNvSpPr txBox="1">
          <a:spLocks noChangeArrowheads="1"/>
        </xdr:cNvSpPr>
      </xdr:nvSpPr>
      <xdr:spPr>
        <a:xfrm>
          <a:off x="5076825" y="25888950"/>
          <a:ext cx="514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Brazos</a:t>
          </a:r>
        </a:p>
      </xdr:txBody>
    </xdr:sp>
    <xdr:clientData/>
  </xdr:twoCellAnchor>
  <xdr:twoCellAnchor>
    <xdr:from>
      <xdr:col>4</xdr:col>
      <xdr:colOff>704850</xdr:colOff>
      <xdr:row>140</xdr:row>
      <xdr:rowOff>19050</xdr:rowOff>
    </xdr:from>
    <xdr:to>
      <xdr:col>5</xdr:col>
      <xdr:colOff>514350</xdr:colOff>
      <xdr:row>141</xdr:row>
      <xdr:rowOff>38100</xdr:rowOff>
    </xdr:to>
    <xdr:sp>
      <xdr:nvSpPr>
        <xdr:cNvPr id="30" name="Text Box 46"/>
        <xdr:cNvSpPr txBox="1">
          <a:spLocks noChangeArrowheads="1"/>
        </xdr:cNvSpPr>
      </xdr:nvSpPr>
      <xdr:spPr>
        <a:xfrm>
          <a:off x="4981575" y="27041475"/>
          <a:ext cx="628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Muñecas</a:t>
          </a:r>
        </a:p>
      </xdr:txBody>
    </xdr:sp>
    <xdr:clientData/>
  </xdr:twoCellAnchor>
  <xdr:twoCellAnchor>
    <xdr:from>
      <xdr:col>3</xdr:col>
      <xdr:colOff>857250</xdr:colOff>
      <xdr:row>136</xdr:row>
      <xdr:rowOff>76200</xdr:rowOff>
    </xdr:from>
    <xdr:to>
      <xdr:col>4</xdr:col>
      <xdr:colOff>495300</xdr:colOff>
      <xdr:row>136</xdr:row>
      <xdr:rowOff>76200</xdr:rowOff>
    </xdr:to>
    <xdr:sp>
      <xdr:nvSpPr>
        <xdr:cNvPr id="31" name="Line 47"/>
        <xdr:cNvSpPr>
          <a:spLocks/>
        </xdr:cNvSpPr>
      </xdr:nvSpPr>
      <xdr:spPr>
        <a:xfrm flipH="1">
          <a:off x="4257675" y="263556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146</xdr:row>
      <xdr:rowOff>76200</xdr:rowOff>
    </xdr:from>
    <xdr:to>
      <xdr:col>4</xdr:col>
      <xdr:colOff>333375</xdr:colOff>
      <xdr:row>148</xdr:row>
      <xdr:rowOff>19050</xdr:rowOff>
    </xdr:to>
    <xdr:sp>
      <xdr:nvSpPr>
        <xdr:cNvPr id="32" name="Line 48"/>
        <xdr:cNvSpPr>
          <a:spLocks/>
        </xdr:cNvSpPr>
      </xdr:nvSpPr>
      <xdr:spPr>
        <a:xfrm flipH="1">
          <a:off x="3876675" y="28108275"/>
          <a:ext cx="7334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146</xdr:row>
      <xdr:rowOff>95250</xdr:rowOff>
    </xdr:from>
    <xdr:to>
      <xdr:col>2</xdr:col>
      <xdr:colOff>704850</xdr:colOff>
      <xdr:row>148</xdr:row>
      <xdr:rowOff>9525</xdr:rowOff>
    </xdr:to>
    <xdr:sp>
      <xdr:nvSpPr>
        <xdr:cNvPr id="33" name="Line 49"/>
        <xdr:cNvSpPr>
          <a:spLocks/>
        </xdr:cNvSpPr>
      </xdr:nvSpPr>
      <xdr:spPr>
        <a:xfrm>
          <a:off x="2247900" y="28127325"/>
          <a:ext cx="695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38100</xdr:rowOff>
    </xdr:from>
    <xdr:to>
      <xdr:col>3</xdr:col>
      <xdr:colOff>85725</xdr:colOff>
      <xdr:row>152</xdr:row>
      <xdr:rowOff>0</xdr:rowOff>
    </xdr:to>
    <xdr:sp>
      <xdr:nvSpPr>
        <xdr:cNvPr id="34" name="Text Box 50"/>
        <xdr:cNvSpPr txBox="1">
          <a:spLocks noChangeArrowheads="1"/>
        </xdr:cNvSpPr>
      </xdr:nvSpPr>
      <xdr:spPr>
        <a:xfrm>
          <a:off x="3267075" y="28755975"/>
          <a:ext cx="2190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4</xdr:col>
      <xdr:colOff>95250</xdr:colOff>
      <xdr:row>116</xdr:row>
      <xdr:rowOff>19050</xdr:rowOff>
    </xdr:from>
    <xdr:to>
      <xdr:col>7</xdr:col>
      <xdr:colOff>104775</xdr:colOff>
      <xdr:row>120</xdr:row>
      <xdr:rowOff>133350</xdr:rowOff>
    </xdr:to>
    <xdr:sp>
      <xdr:nvSpPr>
        <xdr:cNvPr id="35" name="Text Box 52"/>
        <xdr:cNvSpPr txBox="1">
          <a:spLocks noChangeAspect="1" noChangeArrowheads="1"/>
        </xdr:cNvSpPr>
      </xdr:nvSpPr>
      <xdr:spPr>
        <a:xfrm>
          <a:off x="4371975" y="21907500"/>
          <a:ext cx="2352675" cy="81915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Ayudas, sugerencias, comentarios, dudas y otros servicios de programación técnica: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José Gutiérrez Sáez de Castillo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conde77@terra.es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Y72"/>
  <sheetViews>
    <sheetView showGridLines="0" tabSelected="1" zoomScalePageLayoutView="0" workbookViewId="0" topLeftCell="A1">
      <selection activeCell="A77" sqref="A77"/>
    </sheetView>
  </sheetViews>
  <sheetFormatPr defaultColWidth="11.421875" defaultRowHeight="12.75"/>
  <cols>
    <col min="1" max="1" width="11.28125" style="2" customWidth="1"/>
    <col min="2" max="9" width="9.7109375" style="2" customWidth="1"/>
    <col min="10" max="10" width="8.7109375" style="2" customWidth="1"/>
    <col min="11" max="11" width="9.7109375" style="2" customWidth="1"/>
    <col min="12" max="14" width="11.421875" style="2" customWidth="1"/>
    <col min="15" max="21" width="9.28125" style="2" customWidth="1"/>
    <col min="22" max="22" width="8.8515625" style="2" customWidth="1"/>
    <col min="23" max="25" width="9.28125" style="2" customWidth="1"/>
    <col min="26" max="16384" width="11.421875" style="2" customWidth="1"/>
  </cols>
  <sheetData>
    <row r="1" spans="15:25" ht="12.75">
      <c r="O1" s="373" t="s">
        <v>283</v>
      </c>
      <c r="P1" s="374"/>
      <c r="R1" s="371" t="s">
        <v>284</v>
      </c>
      <c r="S1" s="374"/>
      <c r="U1" s="371" t="s">
        <v>285</v>
      </c>
      <c r="V1" s="372"/>
      <c r="X1" s="371" t="s">
        <v>286</v>
      </c>
      <c r="Y1" s="372"/>
    </row>
    <row r="2" spans="1:25" ht="19.5" thickBot="1">
      <c r="A2" s="1" t="s">
        <v>240</v>
      </c>
      <c r="O2" s="199" t="s">
        <v>206</v>
      </c>
      <c r="P2" s="200" t="s">
        <v>207</v>
      </c>
      <c r="R2" s="199" t="s">
        <v>208</v>
      </c>
      <c r="S2" s="200" t="s">
        <v>209</v>
      </c>
      <c r="U2" s="199" t="s">
        <v>210</v>
      </c>
      <c r="V2" s="200" t="s">
        <v>211</v>
      </c>
      <c r="X2" s="199" t="s">
        <v>216</v>
      </c>
      <c r="Y2" s="200" t="s">
        <v>217</v>
      </c>
    </row>
    <row r="3" spans="15:25" ht="13.5" thickTop="1">
      <c r="O3" s="201" t="s">
        <v>212</v>
      </c>
      <c r="P3" s="202">
        <v>1</v>
      </c>
      <c r="R3" s="203">
        <v>0</v>
      </c>
      <c r="S3" s="202">
        <f>1-(0.003*ABS(R3-75))</f>
        <v>0.775</v>
      </c>
      <c r="U3" s="201" t="s">
        <v>213</v>
      </c>
      <c r="V3" s="202">
        <v>1</v>
      </c>
      <c r="X3" s="201">
        <v>0</v>
      </c>
      <c r="Y3" s="202">
        <v>1</v>
      </c>
    </row>
    <row r="4" spans="2:25" ht="12.75">
      <c r="B4" s="3" t="s">
        <v>79</v>
      </c>
      <c r="O4" s="204">
        <v>28</v>
      </c>
      <c r="P4" s="205">
        <f>25/O4</f>
        <v>0.8928571428571429</v>
      </c>
      <c r="R4" s="204">
        <v>10</v>
      </c>
      <c r="S4" s="205">
        <f aca="true" t="shared" si="0" ref="S4:S21">1-(0.003*ABS(R4-75))</f>
        <v>0.8049999999999999</v>
      </c>
      <c r="U4" s="204">
        <v>40</v>
      </c>
      <c r="V4" s="205">
        <f>0.82+(4.5/U4)</f>
        <v>0.9325</v>
      </c>
      <c r="X4" s="204">
        <v>15</v>
      </c>
      <c r="Y4" s="205">
        <f>1-(0.0032*X4)</f>
        <v>0.952</v>
      </c>
    </row>
    <row r="5" spans="2:25" ht="13.5" thickBot="1">
      <c r="B5" s="3"/>
      <c r="O5" s="204">
        <v>30</v>
      </c>
      <c r="P5" s="205">
        <f aca="true" t="shared" si="1" ref="P5:P21">25/O5</f>
        <v>0.8333333333333334</v>
      </c>
      <c r="R5" s="204">
        <v>20</v>
      </c>
      <c r="S5" s="205">
        <f t="shared" si="0"/>
        <v>0.835</v>
      </c>
      <c r="U5" s="204">
        <v>55</v>
      </c>
      <c r="V5" s="205">
        <f aca="true" t="shared" si="2" ref="V5:V13">0.82+(4.5/U5)</f>
        <v>0.9018181818181817</v>
      </c>
      <c r="X5" s="204">
        <v>30</v>
      </c>
      <c r="Y5" s="205">
        <f aca="true" t="shared" si="3" ref="Y5:Y11">1-(0.0032*X5)</f>
        <v>0.904</v>
      </c>
    </row>
    <row r="6" spans="2:25" ht="13.5" thickTop="1">
      <c r="B6" s="5" t="s">
        <v>2</v>
      </c>
      <c r="C6" s="6"/>
      <c r="D6" s="7" t="s">
        <v>317</v>
      </c>
      <c r="E6" s="8"/>
      <c r="F6" s="8"/>
      <c r="G6" s="9"/>
      <c r="H6" s="111"/>
      <c r="O6" s="204">
        <v>32</v>
      </c>
      <c r="P6" s="205">
        <f t="shared" si="1"/>
        <v>0.78125</v>
      </c>
      <c r="R6" s="204">
        <v>30</v>
      </c>
      <c r="S6" s="205">
        <f t="shared" si="0"/>
        <v>0.865</v>
      </c>
      <c r="U6" s="204">
        <v>70</v>
      </c>
      <c r="V6" s="205">
        <f t="shared" si="2"/>
        <v>0.8842857142857142</v>
      </c>
      <c r="X6" s="204">
        <v>45</v>
      </c>
      <c r="Y6" s="205">
        <f t="shared" si="3"/>
        <v>0.856</v>
      </c>
    </row>
    <row r="7" spans="2:25" ht="12.75">
      <c r="B7" s="10" t="s">
        <v>3</v>
      </c>
      <c r="C7" s="11"/>
      <c r="D7" s="12" t="s">
        <v>318</v>
      </c>
      <c r="E7" s="13"/>
      <c r="F7" s="13"/>
      <c r="G7" s="14"/>
      <c r="H7" s="111"/>
      <c r="O7" s="204">
        <v>34</v>
      </c>
      <c r="P7" s="205">
        <f t="shared" si="1"/>
        <v>0.7352941176470589</v>
      </c>
      <c r="R7" s="204">
        <v>40</v>
      </c>
      <c r="S7" s="205">
        <f t="shared" si="0"/>
        <v>0.895</v>
      </c>
      <c r="U7" s="204">
        <v>85</v>
      </c>
      <c r="V7" s="205">
        <f t="shared" si="2"/>
        <v>0.8729411764705882</v>
      </c>
      <c r="X7" s="204">
        <v>60</v>
      </c>
      <c r="Y7" s="205">
        <f t="shared" si="3"/>
        <v>0.808</v>
      </c>
    </row>
    <row r="8" spans="2:25" ht="12.75">
      <c r="B8" s="10" t="s">
        <v>4</v>
      </c>
      <c r="C8" s="11"/>
      <c r="D8" s="325" t="s">
        <v>319</v>
      </c>
      <c r="E8" s="206"/>
      <c r="F8" s="206"/>
      <c r="G8" s="207"/>
      <c r="H8" s="111"/>
      <c r="O8" s="204">
        <v>36</v>
      </c>
      <c r="P8" s="205">
        <f t="shared" si="1"/>
        <v>0.6944444444444444</v>
      </c>
      <c r="R8" s="204">
        <v>50</v>
      </c>
      <c r="S8" s="205">
        <f t="shared" si="0"/>
        <v>0.925</v>
      </c>
      <c r="U8" s="204">
        <v>100</v>
      </c>
      <c r="V8" s="205">
        <f t="shared" si="2"/>
        <v>0.865</v>
      </c>
      <c r="X8" s="204">
        <v>75</v>
      </c>
      <c r="Y8" s="205">
        <f t="shared" si="3"/>
        <v>0.76</v>
      </c>
    </row>
    <row r="9" spans="2:25" ht="13.5" thickBot="1">
      <c r="B9" s="15" t="s">
        <v>241</v>
      </c>
      <c r="C9" s="16"/>
      <c r="D9" s="326">
        <v>38330</v>
      </c>
      <c r="E9" s="18"/>
      <c r="F9" s="18"/>
      <c r="G9" s="19"/>
      <c r="H9" s="111"/>
      <c r="O9" s="204">
        <v>38</v>
      </c>
      <c r="P9" s="205">
        <f t="shared" si="1"/>
        <v>0.6578947368421053</v>
      </c>
      <c r="R9" s="204">
        <v>60</v>
      </c>
      <c r="S9" s="205">
        <f t="shared" si="0"/>
        <v>0.955</v>
      </c>
      <c r="U9" s="204">
        <v>115</v>
      </c>
      <c r="V9" s="205">
        <f t="shared" si="2"/>
        <v>0.8591304347826086</v>
      </c>
      <c r="X9" s="204">
        <v>90</v>
      </c>
      <c r="Y9" s="205">
        <f t="shared" si="3"/>
        <v>0.712</v>
      </c>
    </row>
    <row r="10" spans="15:25" ht="13.5" thickTop="1">
      <c r="O10" s="204">
        <v>40</v>
      </c>
      <c r="P10" s="205">
        <f t="shared" si="1"/>
        <v>0.625</v>
      </c>
      <c r="R10" s="204">
        <v>70</v>
      </c>
      <c r="S10" s="205">
        <f t="shared" si="0"/>
        <v>0.985</v>
      </c>
      <c r="U10" s="204">
        <v>130</v>
      </c>
      <c r="V10" s="205">
        <f t="shared" si="2"/>
        <v>0.8546153846153846</v>
      </c>
      <c r="X10" s="204">
        <v>120</v>
      </c>
      <c r="Y10" s="205">
        <f t="shared" si="3"/>
        <v>0.616</v>
      </c>
    </row>
    <row r="11" spans="1:25" ht="13.5" thickBot="1">
      <c r="A11" s="208" t="s">
        <v>254</v>
      </c>
      <c r="O11" s="204">
        <v>42</v>
      </c>
      <c r="P11" s="205">
        <f t="shared" si="1"/>
        <v>0.5952380952380952</v>
      </c>
      <c r="R11" s="204">
        <v>80</v>
      </c>
      <c r="S11" s="205">
        <f t="shared" si="0"/>
        <v>0.985</v>
      </c>
      <c r="U11" s="204">
        <v>145</v>
      </c>
      <c r="V11" s="205">
        <f t="shared" si="2"/>
        <v>0.8510344827586206</v>
      </c>
      <c r="X11" s="204">
        <v>135</v>
      </c>
      <c r="Y11" s="205">
        <f t="shared" si="3"/>
        <v>0.5680000000000001</v>
      </c>
    </row>
    <row r="12" spans="1:25" ht="13.5" thickBot="1">
      <c r="A12" s="209" t="s">
        <v>255</v>
      </c>
      <c r="B12" s="365" t="s">
        <v>242</v>
      </c>
      <c r="C12" s="366"/>
      <c r="D12" s="382" t="s">
        <v>256</v>
      </c>
      <c r="E12" s="383"/>
      <c r="F12" s="383"/>
      <c r="G12" s="384"/>
      <c r="H12" s="369" t="s">
        <v>264</v>
      </c>
      <c r="I12" s="375" t="s">
        <v>260</v>
      </c>
      <c r="J12" s="376"/>
      <c r="K12" s="210" t="s">
        <v>248</v>
      </c>
      <c r="L12" s="211" t="s">
        <v>249</v>
      </c>
      <c r="M12" s="212" t="s">
        <v>139</v>
      </c>
      <c r="O12" s="204">
        <v>44</v>
      </c>
      <c r="P12" s="205">
        <f t="shared" si="1"/>
        <v>0.5681818181818182</v>
      </c>
      <c r="R12" s="204">
        <v>90</v>
      </c>
      <c r="S12" s="205">
        <f t="shared" si="0"/>
        <v>0.955</v>
      </c>
      <c r="U12" s="204">
        <v>160</v>
      </c>
      <c r="V12" s="205">
        <f t="shared" si="2"/>
        <v>0.8481249999999999</v>
      </c>
      <c r="X12" s="213" t="s">
        <v>229</v>
      </c>
      <c r="Y12" s="214">
        <v>0</v>
      </c>
    </row>
    <row r="13" spans="1:24" ht="13.5" thickBot="1">
      <c r="A13" s="215"/>
      <c r="B13" s="216"/>
      <c r="C13" s="217"/>
      <c r="D13" s="380" t="s">
        <v>243</v>
      </c>
      <c r="E13" s="381"/>
      <c r="F13" s="380" t="s">
        <v>246</v>
      </c>
      <c r="G13" s="381"/>
      <c r="H13" s="370"/>
      <c r="I13" s="377"/>
      <c r="J13" s="378"/>
      <c r="K13" s="218"/>
      <c r="L13" s="219"/>
      <c r="M13" s="220"/>
      <c r="O13" s="204">
        <v>46</v>
      </c>
      <c r="P13" s="205">
        <f t="shared" si="1"/>
        <v>0.5434782608695652</v>
      </c>
      <c r="R13" s="204">
        <v>100</v>
      </c>
      <c r="S13" s="205">
        <f t="shared" si="0"/>
        <v>0.925</v>
      </c>
      <c r="U13" s="204">
        <v>175</v>
      </c>
      <c r="V13" s="205">
        <f t="shared" si="2"/>
        <v>0.8457142857142856</v>
      </c>
      <c r="X13" s="208" t="s">
        <v>230</v>
      </c>
    </row>
    <row r="14" spans="1:22" ht="13.5" thickBot="1">
      <c r="A14" s="219"/>
      <c r="B14" s="221" t="s">
        <v>171</v>
      </c>
      <c r="C14" s="221" t="s">
        <v>257</v>
      </c>
      <c r="D14" s="221" t="s">
        <v>244</v>
      </c>
      <c r="E14" s="221" t="s">
        <v>245</v>
      </c>
      <c r="F14" s="221" t="s">
        <v>244</v>
      </c>
      <c r="G14" s="221" t="s">
        <v>245</v>
      </c>
      <c r="H14" s="221" t="s">
        <v>247</v>
      </c>
      <c r="I14" s="221" t="s">
        <v>243</v>
      </c>
      <c r="J14" s="221" t="s">
        <v>246</v>
      </c>
      <c r="K14" s="221" t="s">
        <v>259</v>
      </c>
      <c r="L14" s="221" t="s">
        <v>258</v>
      </c>
      <c r="M14" s="221" t="s">
        <v>251</v>
      </c>
      <c r="O14" s="204">
        <v>48</v>
      </c>
      <c r="P14" s="205">
        <f t="shared" si="1"/>
        <v>0.5208333333333334</v>
      </c>
      <c r="R14" s="204">
        <v>110</v>
      </c>
      <c r="S14" s="205">
        <f t="shared" si="0"/>
        <v>0.895</v>
      </c>
      <c r="U14" s="213" t="s">
        <v>214</v>
      </c>
      <c r="V14" s="214">
        <v>0</v>
      </c>
    </row>
    <row r="15" spans="1:21" ht="12.75">
      <c r="A15" s="222">
        <v>1</v>
      </c>
      <c r="B15" s="327">
        <v>20</v>
      </c>
      <c r="C15" s="328">
        <v>20</v>
      </c>
      <c r="D15" s="328">
        <v>25</v>
      </c>
      <c r="E15" s="328">
        <v>75</v>
      </c>
      <c r="F15" s="328">
        <v>25</v>
      </c>
      <c r="G15" s="328">
        <v>175</v>
      </c>
      <c r="H15" s="328">
        <v>5</v>
      </c>
      <c r="I15" s="328">
        <v>0</v>
      </c>
      <c r="J15" s="328">
        <v>0</v>
      </c>
      <c r="K15" s="328">
        <v>1</v>
      </c>
      <c r="L15" s="328">
        <v>1.5</v>
      </c>
      <c r="M15" s="329" t="s">
        <v>305</v>
      </c>
      <c r="O15" s="204">
        <v>50</v>
      </c>
      <c r="P15" s="205">
        <f t="shared" si="1"/>
        <v>0.5</v>
      </c>
      <c r="R15" s="204">
        <v>120</v>
      </c>
      <c r="S15" s="205">
        <f t="shared" si="0"/>
        <v>0.865</v>
      </c>
      <c r="U15" s="208" t="s">
        <v>215</v>
      </c>
    </row>
    <row r="16" spans="1:19" ht="12.75">
      <c r="A16" s="204">
        <v>2</v>
      </c>
      <c r="B16" s="330">
        <v>25</v>
      </c>
      <c r="C16" s="331">
        <v>25</v>
      </c>
      <c r="D16" s="331">
        <v>30</v>
      </c>
      <c r="E16" s="331">
        <v>75</v>
      </c>
      <c r="F16" s="331">
        <v>30</v>
      </c>
      <c r="G16" s="331">
        <v>80</v>
      </c>
      <c r="H16" s="331">
        <v>5</v>
      </c>
      <c r="I16" s="331">
        <v>0</v>
      </c>
      <c r="J16" s="331">
        <v>0</v>
      </c>
      <c r="K16" s="331">
        <v>2</v>
      </c>
      <c r="L16" s="331">
        <v>1.5</v>
      </c>
      <c r="M16" s="332" t="s">
        <v>314</v>
      </c>
      <c r="O16" s="204">
        <v>52</v>
      </c>
      <c r="P16" s="205">
        <f t="shared" si="1"/>
        <v>0.4807692307692308</v>
      </c>
      <c r="R16" s="204">
        <v>130</v>
      </c>
      <c r="S16" s="205">
        <f t="shared" si="0"/>
        <v>0.835</v>
      </c>
    </row>
    <row r="17" spans="1:19" ht="12.75">
      <c r="A17" s="204">
        <v>3</v>
      </c>
      <c r="B17" s="330">
        <v>15</v>
      </c>
      <c r="C17" s="331">
        <v>15</v>
      </c>
      <c r="D17" s="331">
        <v>30</v>
      </c>
      <c r="E17" s="331">
        <v>75</v>
      </c>
      <c r="F17" s="331">
        <v>30</v>
      </c>
      <c r="G17" s="331">
        <v>80</v>
      </c>
      <c r="H17" s="331">
        <v>5</v>
      </c>
      <c r="I17" s="331">
        <v>0</v>
      </c>
      <c r="J17" s="331">
        <v>45</v>
      </c>
      <c r="K17" s="331">
        <v>2</v>
      </c>
      <c r="L17" s="331">
        <v>1.5</v>
      </c>
      <c r="M17" s="332" t="s">
        <v>305</v>
      </c>
      <c r="O17" s="204">
        <v>54</v>
      </c>
      <c r="P17" s="205">
        <f t="shared" si="1"/>
        <v>0.46296296296296297</v>
      </c>
      <c r="R17" s="204">
        <v>140</v>
      </c>
      <c r="S17" s="205">
        <f t="shared" si="0"/>
        <v>0.8049999999999999</v>
      </c>
    </row>
    <row r="18" spans="1:19" ht="12.75">
      <c r="A18" s="204">
        <v>4</v>
      </c>
      <c r="B18" s="330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2"/>
      <c r="O18" s="204">
        <v>56</v>
      </c>
      <c r="P18" s="205">
        <f t="shared" si="1"/>
        <v>0.44642857142857145</v>
      </c>
      <c r="R18" s="204">
        <v>150</v>
      </c>
      <c r="S18" s="205">
        <f t="shared" si="0"/>
        <v>0.775</v>
      </c>
    </row>
    <row r="19" spans="1:19" ht="13.5" thickBot="1">
      <c r="A19" s="213">
        <v>5</v>
      </c>
      <c r="B19" s="333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5"/>
      <c r="O19" s="204">
        <v>58</v>
      </c>
      <c r="P19" s="205">
        <f t="shared" si="1"/>
        <v>0.43103448275862066</v>
      </c>
      <c r="R19" s="204">
        <v>160</v>
      </c>
      <c r="S19" s="205">
        <f t="shared" si="0"/>
        <v>0.745</v>
      </c>
    </row>
    <row r="20" spans="1:25" ht="13.5" thickBot="1">
      <c r="A20" s="47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O20" s="204">
        <v>60</v>
      </c>
      <c r="P20" s="205">
        <f t="shared" si="1"/>
        <v>0.4166666666666667</v>
      </c>
      <c r="R20" s="204">
        <v>170</v>
      </c>
      <c r="S20" s="205">
        <f t="shared" si="0"/>
        <v>0.715</v>
      </c>
      <c r="W20" s="224" t="s">
        <v>232</v>
      </c>
      <c r="X20" s="225" t="s">
        <v>233</v>
      </c>
      <c r="Y20" s="226"/>
    </row>
    <row r="21" spans="1:25" ht="13.5" thickBot="1">
      <c r="A21" s="47"/>
      <c r="B21" s="227" t="s">
        <v>250</v>
      </c>
      <c r="C21" s="228" t="s">
        <v>207</v>
      </c>
      <c r="D21" s="228" t="s">
        <v>209</v>
      </c>
      <c r="E21" s="228" t="s">
        <v>211</v>
      </c>
      <c r="F21" s="228" t="s">
        <v>217</v>
      </c>
      <c r="G21" s="228" t="s">
        <v>251</v>
      </c>
      <c r="H21" s="229" t="s">
        <v>252</v>
      </c>
      <c r="I21" s="230" t="s">
        <v>268</v>
      </c>
      <c r="J21" s="229" t="s">
        <v>267</v>
      </c>
      <c r="K21" s="223"/>
      <c r="L21" s="223"/>
      <c r="M21" s="223"/>
      <c r="N21" s="223"/>
      <c r="O21" s="204">
        <v>63</v>
      </c>
      <c r="P21" s="205">
        <f t="shared" si="1"/>
        <v>0.3968253968253968</v>
      </c>
      <c r="R21" s="204">
        <v>175</v>
      </c>
      <c r="S21" s="205">
        <f t="shared" si="0"/>
        <v>0.7</v>
      </c>
      <c r="W21" s="231" t="s">
        <v>234</v>
      </c>
      <c r="X21" s="232" t="s">
        <v>225</v>
      </c>
      <c r="Y21" s="233" t="s">
        <v>235</v>
      </c>
    </row>
    <row r="22" spans="1:25" ht="13.5" thickBot="1">
      <c r="A22" s="234" t="s">
        <v>269</v>
      </c>
      <c r="B22" s="235">
        <v>23</v>
      </c>
      <c r="C22" s="236">
        <f>IF(D15&lt;25,1,IF(D15&gt;63,0,25/D15))</f>
        <v>1</v>
      </c>
      <c r="D22" s="237">
        <f>IF(E15&gt;175,0,(1-ABS(E15-75)*0.003))</f>
        <v>1</v>
      </c>
      <c r="E22" s="237">
        <f>IF(H15&lt;10,1,0.82+(4.5/H15))</f>
        <v>1</v>
      </c>
      <c r="F22" s="237">
        <f>(1-(0.0032*(J15-I15)))</f>
        <v>1</v>
      </c>
      <c r="G22" s="238">
        <f>IF(M15="Bueno",1,IF(M15="Malo",0.9,IF(OR(E15&lt;30,G15&lt;30),0.95,1)))</f>
        <v>1</v>
      </c>
      <c r="H22" s="237">
        <f>IF(L15&lt;&gt;0,IF(L15&lt;=1,IF(E15&lt;75,VLOOKUP(K15,$O$27:$U$44,2),VLOOKUP(K15,$O$27:$U$44,3)),IF(L15&gt;2,IF(E15&lt;75,VLOOKUP(K15,$O$27:$U$44,6),VLOOKUP(K15,$O$27:$U$44,7)),IF(E15&lt;75,VLOOKUP(K15,$O$27:$U$44,4),VLOOKUP(K15,$O$27:$U$44,5)))),0)</f>
        <v>0.88</v>
      </c>
      <c r="I22" s="237">
        <f>B22*C22*D22*E22*F22*G22*H22</f>
        <v>20.24</v>
      </c>
      <c r="J22" s="249">
        <f>IF(I22&lt;&gt;0,C15/I22,K15*10)</f>
        <v>0.9881422924901186</v>
      </c>
      <c r="K22" s="240">
        <f>IF(J22&lt;=1,"",IF(J22&lt;3,"NO TOLERABLE. NIVEL MODERADO","NO TOLERABLE. NIVEL GRAVE"))</f>
      </c>
      <c r="L22" s="241"/>
      <c r="M22" s="241"/>
      <c r="N22" s="223"/>
      <c r="O22" s="213" t="s">
        <v>218</v>
      </c>
      <c r="P22" s="214">
        <v>0</v>
      </c>
      <c r="R22" s="213" t="s">
        <v>214</v>
      </c>
      <c r="S22" s="214">
        <v>0</v>
      </c>
      <c r="W22" s="242" t="s">
        <v>236</v>
      </c>
      <c r="X22" s="243">
        <v>1</v>
      </c>
      <c r="Y22" s="244">
        <v>1</v>
      </c>
    </row>
    <row r="23" spans="1:25" ht="12.75">
      <c r="A23" s="234" t="s">
        <v>270</v>
      </c>
      <c r="B23" s="245">
        <v>23</v>
      </c>
      <c r="C23" s="246">
        <f>IF(D16&lt;25,1,IF(D16&gt;63,0,25/D16))</f>
        <v>0.8333333333333334</v>
      </c>
      <c r="D23" s="247">
        <f>IF(E16&gt;175,0,(1-ABS(E16-75)*0.003))</f>
        <v>1</v>
      </c>
      <c r="E23" s="247">
        <f>IF(H16&lt;10,1,0.82+(4.5/H16))</f>
        <v>1</v>
      </c>
      <c r="F23" s="247">
        <f>(1-(0.0032*(J16-I16)))</f>
        <v>1</v>
      </c>
      <c r="G23" s="248">
        <f>IF(M16="Bueno",1,IF(M16="Malo",0.9,IF(OR(E16&lt;30,G16&lt;30),0.95,1)))</f>
        <v>0.9</v>
      </c>
      <c r="H23" s="247">
        <f>IF(L16&lt;&gt;0,IF(L16&lt;=1,IF(E16&lt;75,VLOOKUP(K16,$O$27:$U$44,2),VLOOKUP(K16,$O$27:$U$44,3)),IF(L16&gt;2,IF(E16&lt;75,VLOOKUP(K16,$O$27:$U$44,6),VLOOKUP(K16,$O$27:$U$44,7)),IF(E16&lt;75,VLOOKUP(K16,$O$27:$U$44,4),VLOOKUP(K16,$O$27:$U$44,5)))),0)</f>
        <v>0.84</v>
      </c>
      <c r="I23" s="247">
        <f aca="true" t="shared" si="4" ref="I23:I31">B23*C23*D23*E23*F23*G23*H23</f>
        <v>14.49</v>
      </c>
      <c r="J23" s="249">
        <f>IF(I23&lt;&gt;0,C16/I23,K16*10)</f>
        <v>1.725327812284334</v>
      </c>
      <c r="K23" s="240" t="str">
        <f aca="true" t="shared" si="5" ref="K23:K31">IF(J23&lt;=1,"",IF(J23&lt;3,"NO TOLERABLE. NIVEL MODERADO","NO TOLERABLE. NIVEL GRAVE"))</f>
        <v>NO TOLERABLE. NIVEL MODERADO</v>
      </c>
      <c r="L23" s="241"/>
      <c r="M23" s="241"/>
      <c r="N23" s="223"/>
      <c r="O23" s="208" t="s">
        <v>219</v>
      </c>
      <c r="R23" s="208" t="s">
        <v>220</v>
      </c>
      <c r="W23" s="250" t="s">
        <v>237</v>
      </c>
      <c r="X23" s="251">
        <v>0.95</v>
      </c>
      <c r="Y23" s="252">
        <v>1</v>
      </c>
    </row>
    <row r="24" spans="1:25" ht="13.5" thickBot="1">
      <c r="A24" s="234" t="s">
        <v>271</v>
      </c>
      <c r="B24" s="245">
        <v>23</v>
      </c>
      <c r="C24" s="246">
        <f>IF(D17&lt;25,1,IF(D17&gt;63,0,25/D17))</f>
        <v>0.8333333333333334</v>
      </c>
      <c r="D24" s="247">
        <f>IF(E17&gt;175,0,(1-ABS(E17-75)*0.003))</f>
        <v>1</v>
      </c>
      <c r="E24" s="247">
        <f>IF(H17&lt;10,1,0.82+(4.5/H17))</f>
        <v>1</v>
      </c>
      <c r="F24" s="247">
        <f>(1-(0.0032*(J17-I17)))</f>
        <v>0.856</v>
      </c>
      <c r="G24" s="248">
        <f>IF(M17="Bueno",1,IF(M17="Malo",0.9,IF(OR(E17&lt;30,G17&lt;30),0.95,1)))</f>
        <v>1</v>
      </c>
      <c r="H24" s="247">
        <f>IF(L17&lt;&gt;0,IF(L17&lt;=1,IF(E17&lt;75,VLOOKUP(K17,$O$27:$U$44,2),VLOOKUP(K17,$O$27:$U$44,3)),IF(L17&gt;2,IF(E17&lt;75,VLOOKUP(K17,$O$27:$U$44,6),VLOOKUP(K17,$O$27:$U$44,7)),IF(E17&lt;75,VLOOKUP(K17,$O$27:$U$44,4),VLOOKUP(K17,$O$27:$U$44,5)))),0)</f>
        <v>0.84</v>
      </c>
      <c r="I24" s="247">
        <f t="shared" si="4"/>
        <v>13.7816</v>
      </c>
      <c r="J24" s="249">
        <f>IF(I24&lt;&gt;0,C17/I24,K17*10)</f>
        <v>1.0884077320485286</v>
      </c>
      <c r="K24" s="240" t="str">
        <f t="shared" si="5"/>
        <v>NO TOLERABLE. NIVEL MODERADO</v>
      </c>
      <c r="L24" s="241"/>
      <c r="M24" s="241"/>
      <c r="N24" s="223"/>
      <c r="W24" s="253" t="s">
        <v>238</v>
      </c>
      <c r="X24" s="254">
        <v>0.9</v>
      </c>
      <c r="Y24" s="255">
        <v>0.9</v>
      </c>
    </row>
    <row r="25" spans="1:23" ht="12.75">
      <c r="A25" s="234" t="s">
        <v>278</v>
      </c>
      <c r="B25" s="245">
        <v>23</v>
      </c>
      <c r="C25" s="246">
        <f>IF(D18&lt;25,1,IF(D18&gt;63,0,25/D18))</f>
        <v>1</v>
      </c>
      <c r="D25" s="247">
        <f>IF(E18&gt;175,0,(1-ABS(E18-75)*0.003))</f>
        <v>0.775</v>
      </c>
      <c r="E25" s="247">
        <f>IF(H18&lt;10,1,0.82+(4.5/H18))</f>
        <v>1</v>
      </c>
      <c r="F25" s="247">
        <f>(1-(0.0032*(J18-I18)))</f>
        <v>1</v>
      </c>
      <c r="G25" s="248">
        <f>IF(M18="Bueno",1,IF(M18="Malo",0.9,IF(OR(E18&lt;30,G18&lt;30),0.95,1)))</f>
        <v>0.95</v>
      </c>
      <c r="H25" s="247">
        <f>IF(L18&lt;&gt;0,IF(L18&lt;=1,IF(E18&lt;75,VLOOKUP(K18,$O$27:$U$44,2),VLOOKUP(K18,$O$27:$U$44,3)),IF(L18&gt;2,IF(E18&lt;75,VLOOKUP(K18,$O$27:$U$44,6),VLOOKUP(K18,$O$27:$U$44,7)),IF(E18&lt;75,VLOOKUP(K18,$O$27:$U$44,4),VLOOKUP(K18,$O$27:$U$44,5)))),0)</f>
        <v>0</v>
      </c>
      <c r="I25" s="247">
        <f t="shared" si="4"/>
        <v>0</v>
      </c>
      <c r="J25" s="249">
        <f>IF(I25&lt;&gt;0,C18/I25,K18*10)</f>
        <v>0</v>
      </c>
      <c r="K25" s="240">
        <f t="shared" si="5"/>
      </c>
      <c r="L25" s="241"/>
      <c r="M25" s="241"/>
      <c r="N25" s="223"/>
      <c r="O25" s="224" t="s">
        <v>248</v>
      </c>
      <c r="P25" s="256" t="s">
        <v>221</v>
      </c>
      <c r="Q25" s="256"/>
      <c r="R25" s="257" t="s">
        <v>222</v>
      </c>
      <c r="S25" s="256"/>
      <c r="T25" s="258" t="s">
        <v>223</v>
      </c>
      <c r="U25" s="198"/>
      <c r="W25" s="208" t="s">
        <v>239</v>
      </c>
    </row>
    <row r="26" spans="1:21" ht="13.5" thickBot="1">
      <c r="A26" s="234" t="s">
        <v>272</v>
      </c>
      <c r="B26" s="348">
        <v>23</v>
      </c>
      <c r="C26" s="344">
        <f>IF(D19&lt;25,1,IF(D19&gt;63,0,25/D19))</f>
        <v>1</v>
      </c>
      <c r="D26" s="345">
        <f>IF(E19&gt;175,0,(1-ABS(E19-75)*0.003))</f>
        <v>0.775</v>
      </c>
      <c r="E26" s="345">
        <f>IF(H19&lt;10,1,0.82+(4.5/H19))</f>
        <v>1</v>
      </c>
      <c r="F26" s="345">
        <f>(1-(0.0032*(J19-I19)))</f>
        <v>1</v>
      </c>
      <c r="G26" s="346">
        <f>IF(M19="Bueno",1,IF(M19="Malo",0.9,IF(OR(E19&lt;30,G19&lt;30),0.95,1)))</f>
        <v>0.95</v>
      </c>
      <c r="H26" s="345">
        <f>IF(L19&lt;&gt;0,IF(L19&lt;=1,IF(E19&lt;75,VLOOKUP(K19,$O$27:$U$44,2),VLOOKUP(K19,$O$27:$U$44,3)),IF(L19&gt;2,IF(E19&lt;75,VLOOKUP(K19,$O$27:$U$44,6),VLOOKUP(K19,$O$27:$U$44,7)),IF(E19&lt;75,VLOOKUP(K19,$O$27:$U$44,4),VLOOKUP(K19,$O$27:$U$44,5)))),0)</f>
        <v>0</v>
      </c>
      <c r="I26" s="345">
        <f t="shared" si="4"/>
        <v>0</v>
      </c>
      <c r="J26" s="347">
        <f>IF(I26&lt;&gt;0,C19/I26,K19*10)</f>
        <v>0</v>
      </c>
      <c r="K26" s="240">
        <f t="shared" si="5"/>
      </c>
      <c r="L26" s="241"/>
      <c r="M26" s="241"/>
      <c r="N26" s="223"/>
      <c r="O26" s="231" t="s">
        <v>224</v>
      </c>
      <c r="P26" s="259" t="s">
        <v>225</v>
      </c>
      <c r="Q26" s="259" t="s">
        <v>226</v>
      </c>
      <c r="R26" s="259" t="s">
        <v>227</v>
      </c>
      <c r="S26" s="259" t="s">
        <v>226</v>
      </c>
      <c r="T26" s="259" t="s">
        <v>227</v>
      </c>
      <c r="U26" s="260" t="s">
        <v>226</v>
      </c>
    </row>
    <row r="27" spans="1:21" ht="12.75">
      <c r="A27" s="350" t="s">
        <v>273</v>
      </c>
      <c r="B27" s="235">
        <v>23</v>
      </c>
      <c r="C27" s="236">
        <f>IF(F15&lt;25,1,IF(F15&gt;63,0,25/F15))</f>
        <v>1</v>
      </c>
      <c r="D27" s="237">
        <f>IF(G15&gt;175,0,(1-ABS(G15-75)*0.003))</f>
        <v>0.7</v>
      </c>
      <c r="E27" s="237">
        <f>IF(H15&lt;10,1,0.82+(4.5/H15))</f>
        <v>1</v>
      </c>
      <c r="F27" s="237">
        <f>(1-(0.0032*(J15-I15)))</f>
        <v>1</v>
      </c>
      <c r="G27" s="238">
        <f>IF(M15="Bueno",1,IF(M15="Malo",0.9,IF(OR(E15&lt;30,G15&lt;30),0.95,1)))</f>
        <v>1</v>
      </c>
      <c r="H27" s="237">
        <f>IF(L15&lt;&gt;0,IF(L15&lt;=1,IF(G15&lt;75,VLOOKUP(K15,$O$27:$U$44,2),VLOOKUP(K15,$O$27:$U$44,3)),IF(L15&gt;2,IF(G15&lt;75,VLOOKUP(K15,$O$27:$U$44,6),VLOOKUP(K15,$O$27:$U$44,7)),IF(G15&lt;75,VLOOKUP(K15,$O$27:$U$44,4),VLOOKUP(K15,$O$27:$U$44,5)))),0)</f>
        <v>0.88</v>
      </c>
      <c r="I27" s="237">
        <f t="shared" si="4"/>
        <v>14.167999999999997</v>
      </c>
      <c r="J27" s="239">
        <f>IF(I27&lt;&gt;0,C15/I27,K15*10)</f>
        <v>1.4116318464144553</v>
      </c>
      <c r="K27" s="240" t="str">
        <f t="shared" si="5"/>
        <v>NO TOLERABLE. NIVEL MODERADO</v>
      </c>
      <c r="L27" s="241"/>
      <c r="M27" s="241"/>
      <c r="N27" s="223"/>
      <c r="O27" s="203" t="s">
        <v>228</v>
      </c>
      <c r="P27" s="261">
        <v>1</v>
      </c>
      <c r="Q27" s="262">
        <v>1</v>
      </c>
      <c r="R27" s="263">
        <v>0.95</v>
      </c>
      <c r="S27" s="264">
        <v>0.95</v>
      </c>
      <c r="T27" s="261">
        <v>0.85</v>
      </c>
      <c r="U27" s="264">
        <v>0.85</v>
      </c>
    </row>
    <row r="28" spans="1:21" ht="12.75">
      <c r="A28" s="351" t="s">
        <v>274</v>
      </c>
      <c r="B28" s="245">
        <v>23</v>
      </c>
      <c r="C28" s="246">
        <f>IF(F16&lt;25,1,IF(F16&gt;63,0,25/F16))</f>
        <v>0.8333333333333334</v>
      </c>
      <c r="D28" s="247">
        <f>IF(G16&gt;175,0,(1-ABS(G16-75)*0.003))</f>
        <v>0.985</v>
      </c>
      <c r="E28" s="247">
        <f>IF(H16&lt;10,1,0.82+(4.5/H16))</f>
        <v>1</v>
      </c>
      <c r="F28" s="247">
        <f>(1-(0.0032*(J16-I16)))</f>
        <v>1</v>
      </c>
      <c r="G28" s="248">
        <f>IF(M16="Bueno",1,IF(M16="Malo",0.9,IF(OR(E16&lt;30,G16&lt;30),0.95,1)))</f>
        <v>0.9</v>
      </c>
      <c r="H28" s="247">
        <f>IF(L16&lt;&gt;0,IF(L16&lt;=1,IF(G16&lt;75,VLOOKUP(K16,$O$27:$U$44,1),VLOOKUP(K16,$O$27:$U$44,2)),IF(L16&gt;2,IF(G16&lt;75,VLOOKUP(K16,$O$27:$U$44,5),VLOOKUP(K16,$O$27:$U$44,6)),IF(G16&lt;75,VLOOKUP(K16,$O$27:$U$44,3),VLOOKUP(K16,$O$27:$U$44,4)))),0)</f>
        <v>0.84</v>
      </c>
      <c r="I28" s="247">
        <f t="shared" si="4"/>
        <v>14.27265</v>
      </c>
      <c r="J28" s="249">
        <f>IF(I28&lt;&gt;0,C16/I28,K16*10)</f>
        <v>1.7516018398825726</v>
      </c>
      <c r="K28" s="240" t="str">
        <f t="shared" si="5"/>
        <v>NO TOLERABLE. NIVEL MODERADO</v>
      </c>
      <c r="L28" s="241"/>
      <c r="M28" s="241"/>
      <c r="N28" s="223"/>
      <c r="O28" s="204">
        <v>0.5</v>
      </c>
      <c r="P28" s="110">
        <v>0.97</v>
      </c>
      <c r="Q28" s="109">
        <v>0.97</v>
      </c>
      <c r="R28" s="265">
        <v>0.92</v>
      </c>
      <c r="S28" s="266">
        <v>0.92</v>
      </c>
      <c r="T28" s="110">
        <v>0.81</v>
      </c>
      <c r="U28" s="266">
        <v>0.81</v>
      </c>
    </row>
    <row r="29" spans="1:21" ht="12.75">
      <c r="A29" s="351" t="s">
        <v>275</v>
      </c>
      <c r="B29" s="245">
        <v>23</v>
      </c>
      <c r="C29" s="246">
        <f>IF(F17&lt;25,1,IF(F17&gt;63,0,25/F17))</f>
        <v>0.8333333333333334</v>
      </c>
      <c r="D29" s="247">
        <f>IF(G17&gt;175,0,(1-ABS(G17-75)*0.003))</f>
        <v>0.985</v>
      </c>
      <c r="E29" s="247">
        <f>IF(H17&lt;10,1,0.82+(4.5/H17))</f>
        <v>1</v>
      </c>
      <c r="F29" s="247">
        <f>(1-(0.0032*(J17-I17)))</f>
        <v>0.856</v>
      </c>
      <c r="G29" s="248">
        <f>IF(M17="Bueno",1,IF(M17="Malo",0.9,IF(OR(E17&lt;30,G17&lt;30),0.95,1)))</f>
        <v>1</v>
      </c>
      <c r="H29" s="247">
        <f>IF(L17&lt;&gt;0,IF(L17&lt;=1,IF(G17&lt;75,VLOOKUP(K17,$O$27:$U$44,1),VLOOKUP(K17,$O$27:$U$44,2)),IF(L17&gt;2,IF(G17&lt;75,VLOOKUP(K17,$O$27:$U$44,5),VLOOKUP(K17,$O$27:$U$44,6)),IF(G17&lt;75,VLOOKUP(K17,$O$27:$U$44,3),VLOOKUP(K17,$O$27:$U$44,4)))),0)</f>
        <v>0.84</v>
      </c>
      <c r="I29" s="247">
        <f t="shared" si="4"/>
        <v>13.574876</v>
      </c>
      <c r="J29" s="249">
        <f>IF(I29&lt;&gt;0,C17/I29,K17*10)</f>
        <v>1.1049824690848005</v>
      </c>
      <c r="K29" s="240" t="str">
        <f t="shared" si="5"/>
        <v>NO TOLERABLE. NIVEL MODERADO</v>
      </c>
      <c r="L29" s="241"/>
      <c r="M29" s="241"/>
      <c r="N29" s="223"/>
      <c r="O29" s="204">
        <v>1</v>
      </c>
      <c r="P29" s="110">
        <v>0.94</v>
      </c>
      <c r="Q29" s="109">
        <v>0.94</v>
      </c>
      <c r="R29" s="265">
        <v>0.88</v>
      </c>
      <c r="S29" s="266">
        <v>0.88</v>
      </c>
      <c r="T29" s="110">
        <v>0.75</v>
      </c>
      <c r="U29" s="266">
        <v>0.75</v>
      </c>
    </row>
    <row r="30" spans="1:21" ht="12.75">
      <c r="A30" s="351" t="s">
        <v>276</v>
      </c>
      <c r="B30" s="245">
        <v>23</v>
      </c>
      <c r="C30" s="246">
        <f>IF(F18&lt;25,1,IF(F18&gt;63,0,25/F18))</f>
        <v>1</v>
      </c>
      <c r="D30" s="247">
        <f>IF(G18&gt;175,0,(1-ABS(G18-75)*0.003))</f>
        <v>0.775</v>
      </c>
      <c r="E30" s="247">
        <f>IF(H18&lt;10,1,0.82+(4.5/H18))</f>
        <v>1</v>
      </c>
      <c r="F30" s="247">
        <f>(1-(0.0032*(J18-I18)))</f>
        <v>1</v>
      </c>
      <c r="G30" s="248">
        <f>IF(M18="Bueno",1,IF(M18="Malo",0.9,IF(OR(E18&lt;30,G18&lt;30),0.95,1)))</f>
        <v>0.95</v>
      </c>
      <c r="H30" s="247">
        <f>IF(L18&lt;&gt;0,IF(L18&lt;=1,IF(G18&lt;75,VLOOKUP(K18,$O$27:$U$44,1),VLOOKUP(K18,$O$27:$U$44,2)),IF(L18&gt;2,IF(G18&lt;75,VLOOKUP(K18,$O$27:$U$44,5),VLOOKUP(K18,$O$27:$U$44,6)),IF(G18&lt;75,VLOOKUP(K18,$O$27:$U$44,3),VLOOKUP(K18,$O$27:$U$44,4)))),0)</f>
        <v>0</v>
      </c>
      <c r="I30" s="247">
        <f t="shared" si="4"/>
        <v>0</v>
      </c>
      <c r="J30" s="249">
        <f>IF(I30&lt;&gt;0,C18/I30,K18*10)</f>
        <v>0</v>
      </c>
      <c r="K30" s="240">
        <f t="shared" si="5"/>
      </c>
      <c r="L30" s="241"/>
      <c r="M30" s="241"/>
      <c r="N30" s="223"/>
      <c r="O30" s="204">
        <v>2</v>
      </c>
      <c r="P30" s="110">
        <v>0.91</v>
      </c>
      <c r="Q30" s="109">
        <v>0.91</v>
      </c>
      <c r="R30" s="265">
        <v>0.84</v>
      </c>
      <c r="S30" s="266">
        <v>0.84</v>
      </c>
      <c r="T30" s="110">
        <v>0.65</v>
      </c>
      <c r="U30" s="266">
        <v>0.65</v>
      </c>
    </row>
    <row r="31" spans="1:21" ht="13.5" thickBot="1">
      <c r="A31" s="351" t="s">
        <v>277</v>
      </c>
      <c r="B31" s="349">
        <v>23</v>
      </c>
      <c r="C31" s="267">
        <f>IF(F19&lt;25,1,IF(F19&gt;63,0,25/F19))</f>
        <v>1</v>
      </c>
      <c r="D31" s="268">
        <f>IF(G19&gt;175,0,(1-ABS(G19-75)*0.003))</f>
        <v>0.775</v>
      </c>
      <c r="E31" s="268">
        <f>IF(H19&lt;10,1,0.82+(4.5/H19))</f>
        <v>1</v>
      </c>
      <c r="F31" s="268">
        <f>(1-(0.0032*(J19-I19)))</f>
        <v>1</v>
      </c>
      <c r="G31" s="269">
        <f>IF(M19="Bueno",1,IF(M19="Malo",0.9,IF(OR(E19&lt;30,G19&lt;30),0.95,1)))</f>
        <v>0.95</v>
      </c>
      <c r="H31" s="268">
        <f>IF(L19&lt;&gt;0,IF(L19&lt;=1,IF(G19&lt;75,VLOOKUP(K19,$O$27:$U$44,1),VLOOKUP(K19,$O$27:$U$44,2)),IF(L19&gt;2,IF(G19&lt;75,VLOOKUP(K19,$O$27:$U$44,5),VLOOKUP(K19,$O$27:$U$44,6)),IF(G19&lt;75,VLOOKUP(K19,$O$27:$U$44,3),VLOOKUP(K19,$O$27:$U$44,4)))),0)</f>
        <v>0</v>
      </c>
      <c r="I31" s="268">
        <f t="shared" si="4"/>
        <v>0</v>
      </c>
      <c r="J31" s="270">
        <f>IF(I31&lt;&gt;0,C19/I31,K19*10)</f>
        <v>0</v>
      </c>
      <c r="K31" s="240">
        <f t="shared" si="5"/>
      </c>
      <c r="L31" s="241"/>
      <c r="M31" s="241"/>
      <c r="N31" s="223"/>
      <c r="O31" s="204">
        <v>3</v>
      </c>
      <c r="P31" s="110">
        <v>0.88</v>
      </c>
      <c r="Q31" s="109">
        <v>0.88</v>
      </c>
      <c r="R31" s="265">
        <v>0.79</v>
      </c>
      <c r="S31" s="266">
        <v>0.79</v>
      </c>
      <c r="T31" s="110">
        <v>0.55</v>
      </c>
      <c r="U31" s="266">
        <v>0.55</v>
      </c>
    </row>
    <row r="32" spans="1:21" ht="13.5" thickBot="1">
      <c r="A32" s="47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04">
        <v>4</v>
      </c>
      <c r="P32" s="110">
        <v>0.84</v>
      </c>
      <c r="Q32" s="109">
        <v>0.84</v>
      </c>
      <c r="R32" s="265">
        <v>0.72</v>
      </c>
      <c r="S32" s="266">
        <v>0.72</v>
      </c>
      <c r="T32" s="110">
        <v>0.45</v>
      </c>
      <c r="U32" s="266">
        <v>0.45</v>
      </c>
    </row>
    <row r="33" spans="1:21" ht="13.5" thickBot="1">
      <c r="A33" s="47"/>
      <c r="B33" s="223"/>
      <c r="C33" s="223"/>
      <c r="D33" s="223"/>
      <c r="E33" s="223"/>
      <c r="F33" s="271"/>
      <c r="G33" s="272" t="s">
        <v>312</v>
      </c>
      <c r="H33" s="273"/>
      <c r="I33" s="273"/>
      <c r="J33" s="273"/>
      <c r="K33" s="273"/>
      <c r="L33" s="273"/>
      <c r="M33" s="274"/>
      <c r="N33" s="223"/>
      <c r="O33" s="204">
        <v>5</v>
      </c>
      <c r="P33" s="110">
        <v>0.8</v>
      </c>
      <c r="Q33" s="109">
        <v>0.8</v>
      </c>
      <c r="R33" s="265">
        <v>0.6</v>
      </c>
      <c r="S33" s="266">
        <v>0.6</v>
      </c>
      <c r="T33" s="110">
        <v>0.35</v>
      </c>
      <c r="U33" s="266">
        <v>0.35</v>
      </c>
    </row>
    <row r="34" spans="1:21" ht="13.5" thickBot="1">
      <c r="A34" s="275" t="s">
        <v>311</v>
      </c>
      <c r="E34" s="336">
        <v>2</v>
      </c>
      <c r="F34" s="271"/>
      <c r="G34" s="276" t="s">
        <v>313</v>
      </c>
      <c r="H34" s="277"/>
      <c r="I34" s="277"/>
      <c r="J34" s="277"/>
      <c r="K34" s="277"/>
      <c r="L34" s="277"/>
      <c r="M34" s="278"/>
      <c r="O34" s="204">
        <v>6</v>
      </c>
      <c r="P34" s="110">
        <v>0.75</v>
      </c>
      <c r="Q34" s="109">
        <v>0.75</v>
      </c>
      <c r="R34" s="265">
        <v>0.5</v>
      </c>
      <c r="S34" s="266">
        <v>0.5</v>
      </c>
      <c r="T34" s="110">
        <v>0.27</v>
      </c>
      <c r="U34" s="266">
        <v>0.27</v>
      </c>
    </row>
    <row r="35" spans="6:21" ht="12.75">
      <c r="F35" s="279"/>
      <c r="G35" s="280"/>
      <c r="H35" s="281"/>
      <c r="I35" s="281"/>
      <c r="J35" s="281"/>
      <c r="K35" s="281"/>
      <c r="L35" s="281"/>
      <c r="M35" s="281"/>
      <c r="O35" s="204">
        <v>7</v>
      </c>
      <c r="P35" s="110">
        <v>0.7</v>
      </c>
      <c r="Q35" s="109">
        <v>0.7</v>
      </c>
      <c r="R35" s="265">
        <v>0.42</v>
      </c>
      <c r="S35" s="266">
        <v>0.42</v>
      </c>
      <c r="T35" s="110">
        <v>0.22</v>
      </c>
      <c r="U35" s="266">
        <v>0.22</v>
      </c>
    </row>
    <row r="36" spans="1:21" ht="12.75">
      <c r="A36" s="208" t="s">
        <v>281</v>
      </c>
      <c r="F36" s="77"/>
      <c r="O36" s="204">
        <v>8</v>
      </c>
      <c r="P36" s="110">
        <v>0.6</v>
      </c>
      <c r="Q36" s="109">
        <v>0.6</v>
      </c>
      <c r="R36" s="265">
        <v>0.35</v>
      </c>
      <c r="S36" s="266">
        <v>0.35</v>
      </c>
      <c r="T36" s="110">
        <v>0.18</v>
      </c>
      <c r="U36" s="266">
        <v>0.18</v>
      </c>
    </row>
    <row r="37" spans="1:21" ht="13.5" thickBot="1">
      <c r="A37" s="208"/>
      <c r="M37" s="111"/>
      <c r="O37" s="204">
        <v>9</v>
      </c>
      <c r="P37" s="110">
        <v>0.52</v>
      </c>
      <c r="Q37" s="109">
        <v>0.52</v>
      </c>
      <c r="R37" s="265">
        <v>0.3</v>
      </c>
      <c r="S37" s="266">
        <v>0.3</v>
      </c>
      <c r="T37" s="110">
        <v>0</v>
      </c>
      <c r="U37" s="266">
        <v>0.15</v>
      </c>
    </row>
    <row r="38" spans="2:21" ht="13.5" thickBot="1">
      <c r="B38" s="367" t="s">
        <v>263</v>
      </c>
      <c r="C38" s="282" t="s">
        <v>262</v>
      </c>
      <c r="D38" s="283"/>
      <c r="E38" s="283"/>
      <c r="F38" s="283"/>
      <c r="G38" s="283"/>
      <c r="H38" s="283"/>
      <c r="I38" s="284"/>
      <c r="L38" s="111"/>
      <c r="M38" s="379"/>
      <c r="O38" s="204">
        <v>10</v>
      </c>
      <c r="P38" s="110">
        <v>0.45</v>
      </c>
      <c r="Q38" s="109">
        <v>0.45</v>
      </c>
      <c r="R38" s="265">
        <v>0.26</v>
      </c>
      <c r="S38" s="266">
        <v>0.26</v>
      </c>
      <c r="T38" s="110">
        <v>0</v>
      </c>
      <c r="U38" s="266">
        <v>0.13</v>
      </c>
    </row>
    <row r="39" spans="1:21" ht="13.5" thickBot="1">
      <c r="A39" s="285" t="s">
        <v>261</v>
      </c>
      <c r="B39" s="368"/>
      <c r="C39" s="227" t="s">
        <v>250</v>
      </c>
      <c r="D39" s="227" t="s">
        <v>207</v>
      </c>
      <c r="E39" s="227" t="s">
        <v>209</v>
      </c>
      <c r="F39" s="227" t="s">
        <v>211</v>
      </c>
      <c r="G39" s="227" t="s">
        <v>217</v>
      </c>
      <c r="H39" s="227" t="s">
        <v>251</v>
      </c>
      <c r="I39" s="227" t="s">
        <v>252</v>
      </c>
      <c r="J39" s="227" t="s">
        <v>253</v>
      </c>
      <c r="K39" s="230" t="s">
        <v>267</v>
      </c>
      <c r="L39" s="285" t="s">
        <v>261</v>
      </c>
      <c r="M39" s="379"/>
      <c r="O39" s="204">
        <v>11</v>
      </c>
      <c r="P39" s="110">
        <v>0.41</v>
      </c>
      <c r="Q39" s="109">
        <v>0.41</v>
      </c>
      <c r="R39" s="265">
        <v>0.23</v>
      </c>
      <c r="S39" s="266">
        <v>0.23</v>
      </c>
      <c r="T39" s="110">
        <v>0</v>
      </c>
      <c r="U39" s="266">
        <v>0</v>
      </c>
    </row>
    <row r="40" spans="1:21" ht="13.5" thickBot="1">
      <c r="A40" s="286">
        <f>A15</f>
        <v>1</v>
      </c>
      <c r="B40" s="287">
        <f>RANK(K40,$K$40:$K$44)</f>
        <v>2</v>
      </c>
      <c r="C40" s="236">
        <f aca="true" t="shared" si="6" ref="C40:K40">IF($E$34=2,IF($I22&lt;$I27,B22,B27),B22)</f>
        <v>23</v>
      </c>
      <c r="D40" s="236">
        <f t="shared" si="6"/>
        <v>1</v>
      </c>
      <c r="E40" s="236">
        <f>IF($E$34=2,IF($I22&lt;$I27,D22,D27),D22)</f>
        <v>0.7</v>
      </c>
      <c r="F40" s="236">
        <f t="shared" si="6"/>
        <v>1</v>
      </c>
      <c r="G40" s="236">
        <f t="shared" si="6"/>
        <v>1</v>
      </c>
      <c r="H40" s="236">
        <f t="shared" si="6"/>
        <v>1</v>
      </c>
      <c r="I40" s="236">
        <f t="shared" si="6"/>
        <v>0.88</v>
      </c>
      <c r="J40" s="236">
        <f t="shared" si="6"/>
        <v>14.167999999999997</v>
      </c>
      <c r="K40" s="288">
        <f t="shared" si="6"/>
        <v>1.4116318464144553</v>
      </c>
      <c r="L40" s="286">
        <f>A40</f>
        <v>1</v>
      </c>
      <c r="M40" s="223"/>
      <c r="O40" s="204">
        <v>12</v>
      </c>
      <c r="P40" s="110">
        <v>0.37</v>
      </c>
      <c r="Q40" s="109">
        <v>0.37</v>
      </c>
      <c r="R40" s="265">
        <v>0.21</v>
      </c>
      <c r="S40" s="266">
        <v>0.21</v>
      </c>
      <c r="T40" s="110">
        <v>0</v>
      </c>
      <c r="U40" s="266">
        <v>0</v>
      </c>
    </row>
    <row r="41" spans="1:21" ht="13.5" thickBot="1">
      <c r="A41" s="289">
        <f>A16</f>
        <v>2</v>
      </c>
      <c r="B41" s="287">
        <f>RANK(K41,$K$40:$K$44)</f>
        <v>1</v>
      </c>
      <c r="C41" s="236">
        <f aca="true" t="shared" si="7" ref="C41:K41">IF($E$34=2,IF($I23&lt;$I28,B23,B28),B23)</f>
        <v>23</v>
      </c>
      <c r="D41" s="236">
        <f t="shared" si="7"/>
        <v>0.8333333333333334</v>
      </c>
      <c r="E41" s="236">
        <f t="shared" si="7"/>
        <v>0.985</v>
      </c>
      <c r="F41" s="236">
        <f t="shared" si="7"/>
        <v>1</v>
      </c>
      <c r="G41" s="236">
        <f t="shared" si="7"/>
        <v>1</v>
      </c>
      <c r="H41" s="236">
        <f t="shared" si="7"/>
        <v>0.9</v>
      </c>
      <c r="I41" s="236">
        <f t="shared" si="7"/>
        <v>0.84</v>
      </c>
      <c r="J41" s="236">
        <f t="shared" si="7"/>
        <v>14.27265</v>
      </c>
      <c r="K41" s="288">
        <f t="shared" si="7"/>
        <v>1.7516018398825726</v>
      </c>
      <c r="L41" s="289">
        <f>A41</f>
        <v>2</v>
      </c>
      <c r="M41" s="223"/>
      <c r="O41" s="204">
        <v>13</v>
      </c>
      <c r="P41" s="110">
        <v>0</v>
      </c>
      <c r="Q41" s="109">
        <v>0.34</v>
      </c>
      <c r="R41" s="265">
        <v>0</v>
      </c>
      <c r="S41" s="266">
        <v>0</v>
      </c>
      <c r="T41" s="110">
        <v>0</v>
      </c>
      <c r="U41" s="266">
        <v>0</v>
      </c>
    </row>
    <row r="42" spans="1:21" ht="13.5" thickBot="1">
      <c r="A42" s="289">
        <f>A17</f>
        <v>3</v>
      </c>
      <c r="B42" s="287">
        <f>RANK(K42,$K$40:$K$44)</f>
        <v>3</v>
      </c>
      <c r="C42" s="236">
        <f aca="true" t="shared" si="8" ref="C42:K42">IF($E$34=2,IF($I24&lt;$I29,B24,B29),B24)</f>
        <v>23</v>
      </c>
      <c r="D42" s="236">
        <f t="shared" si="8"/>
        <v>0.8333333333333334</v>
      </c>
      <c r="E42" s="236">
        <f t="shared" si="8"/>
        <v>0.985</v>
      </c>
      <c r="F42" s="236">
        <f t="shared" si="8"/>
        <v>1</v>
      </c>
      <c r="G42" s="236">
        <f t="shared" si="8"/>
        <v>0.856</v>
      </c>
      <c r="H42" s="236">
        <f t="shared" si="8"/>
        <v>1</v>
      </c>
      <c r="I42" s="236">
        <f t="shared" si="8"/>
        <v>0.84</v>
      </c>
      <c r="J42" s="236">
        <f t="shared" si="8"/>
        <v>13.574876</v>
      </c>
      <c r="K42" s="288">
        <f t="shared" si="8"/>
        <v>1.1049824690848005</v>
      </c>
      <c r="L42" s="289">
        <f>A42</f>
        <v>3</v>
      </c>
      <c r="M42" s="223"/>
      <c r="O42" s="204">
        <v>14</v>
      </c>
      <c r="P42" s="110">
        <v>0</v>
      </c>
      <c r="Q42" s="109">
        <v>0.31</v>
      </c>
      <c r="R42" s="265">
        <v>0</v>
      </c>
      <c r="S42" s="266">
        <v>0</v>
      </c>
      <c r="T42" s="110">
        <v>0</v>
      </c>
      <c r="U42" s="266">
        <v>0</v>
      </c>
    </row>
    <row r="43" spans="1:21" ht="13.5" thickBot="1">
      <c r="A43" s="289">
        <f>A18</f>
        <v>4</v>
      </c>
      <c r="B43" s="287">
        <f>RANK(K43,$K$40:$K$44)</f>
        <v>4</v>
      </c>
      <c r="C43" s="236">
        <f aca="true" t="shared" si="9" ref="C43:K43">IF($E$34=2,IF($I25&lt;$I30,B25,B30),B25)</f>
        <v>23</v>
      </c>
      <c r="D43" s="236">
        <f t="shared" si="9"/>
        <v>1</v>
      </c>
      <c r="E43" s="236">
        <f t="shared" si="9"/>
        <v>0.775</v>
      </c>
      <c r="F43" s="236">
        <f t="shared" si="9"/>
        <v>1</v>
      </c>
      <c r="G43" s="236">
        <f t="shared" si="9"/>
        <v>1</v>
      </c>
      <c r="H43" s="236">
        <f t="shared" si="9"/>
        <v>0.95</v>
      </c>
      <c r="I43" s="236">
        <f t="shared" si="9"/>
        <v>0</v>
      </c>
      <c r="J43" s="236">
        <f t="shared" si="9"/>
        <v>0</v>
      </c>
      <c r="K43" s="288">
        <f t="shared" si="9"/>
        <v>0</v>
      </c>
      <c r="L43" s="289">
        <f>A43</f>
        <v>4</v>
      </c>
      <c r="M43" s="223"/>
      <c r="O43" s="204">
        <v>15</v>
      </c>
      <c r="P43" s="110">
        <v>0</v>
      </c>
      <c r="Q43" s="109">
        <v>0.28</v>
      </c>
      <c r="R43" s="265">
        <v>0</v>
      </c>
      <c r="S43" s="266">
        <v>0</v>
      </c>
      <c r="T43" s="110">
        <v>0</v>
      </c>
      <c r="U43" s="266">
        <v>0</v>
      </c>
    </row>
    <row r="44" spans="1:21" ht="13.5" thickBot="1">
      <c r="A44" s="219">
        <f>A19</f>
        <v>5</v>
      </c>
      <c r="B44" s="290">
        <f>RANK(K44,$K$40:$K$44)</f>
        <v>4</v>
      </c>
      <c r="C44" s="291">
        <f aca="true" t="shared" si="10" ref="C44:K44">IF($E$34=2,IF($I26&lt;$I31,B26,B31),B26)</f>
        <v>23</v>
      </c>
      <c r="D44" s="291">
        <f t="shared" si="10"/>
        <v>1</v>
      </c>
      <c r="E44" s="291">
        <f t="shared" si="10"/>
        <v>0.775</v>
      </c>
      <c r="F44" s="291">
        <f t="shared" si="10"/>
        <v>1</v>
      </c>
      <c r="G44" s="291">
        <f t="shared" si="10"/>
        <v>1</v>
      </c>
      <c r="H44" s="291">
        <f t="shared" si="10"/>
        <v>0.95</v>
      </c>
      <c r="I44" s="291">
        <f t="shared" si="10"/>
        <v>0</v>
      </c>
      <c r="J44" s="291">
        <f t="shared" si="10"/>
        <v>0</v>
      </c>
      <c r="K44" s="292">
        <f t="shared" si="10"/>
        <v>0</v>
      </c>
      <c r="L44" s="219">
        <f>A44</f>
        <v>5</v>
      </c>
      <c r="M44" s="223"/>
      <c r="O44" s="213">
        <v>16</v>
      </c>
      <c r="P44" s="293">
        <v>0</v>
      </c>
      <c r="Q44" s="294">
        <v>0</v>
      </c>
      <c r="R44" s="295">
        <v>0</v>
      </c>
      <c r="S44" s="260">
        <v>0</v>
      </c>
      <c r="T44" s="293">
        <v>0</v>
      </c>
      <c r="U44" s="260">
        <v>0</v>
      </c>
    </row>
    <row r="45" spans="3:15" ht="12.75">
      <c r="C45" s="296"/>
      <c r="L45" s="111"/>
      <c r="M45" s="111"/>
      <c r="O45" s="208" t="s">
        <v>231</v>
      </c>
    </row>
    <row r="46" ht="18">
      <c r="H46" s="297" t="s">
        <v>289</v>
      </c>
    </row>
    <row r="47" ht="13.5" thickBot="1"/>
    <row r="48" spans="2:9" ht="13.5" thickBot="1">
      <c r="B48" s="367" t="s">
        <v>263</v>
      </c>
      <c r="C48" s="282" t="s">
        <v>262</v>
      </c>
      <c r="D48" s="283"/>
      <c r="E48" s="283"/>
      <c r="F48" s="283"/>
      <c r="G48" s="283"/>
      <c r="H48" s="283"/>
      <c r="I48" s="284"/>
    </row>
    <row r="49" spans="1:12" ht="13.5" thickBot="1">
      <c r="A49" s="285" t="s">
        <v>261</v>
      </c>
      <c r="B49" s="368"/>
      <c r="C49" s="227" t="s">
        <v>250</v>
      </c>
      <c r="D49" s="227" t="s">
        <v>207</v>
      </c>
      <c r="E49" s="227" t="s">
        <v>209</v>
      </c>
      <c r="F49" s="227" t="s">
        <v>211</v>
      </c>
      <c r="G49" s="227" t="s">
        <v>217</v>
      </c>
      <c r="H49" s="227" t="s">
        <v>251</v>
      </c>
      <c r="I49" s="227" t="s">
        <v>252</v>
      </c>
      <c r="J49" s="227" t="s">
        <v>253</v>
      </c>
      <c r="K49" s="227" t="s">
        <v>267</v>
      </c>
      <c r="L49" s="285" t="s">
        <v>261</v>
      </c>
    </row>
    <row r="50" spans="1:13" ht="13.5" thickBot="1">
      <c r="A50" s="356">
        <v>2</v>
      </c>
      <c r="B50" s="357">
        <v>1</v>
      </c>
      <c r="C50" s="358">
        <v>23</v>
      </c>
      <c r="D50" s="358">
        <v>0.8333333333333334</v>
      </c>
      <c r="E50" s="358">
        <v>0.985</v>
      </c>
      <c r="F50" s="358">
        <v>1</v>
      </c>
      <c r="G50" s="358">
        <v>1</v>
      </c>
      <c r="H50" s="358">
        <v>0.9</v>
      </c>
      <c r="I50" s="358">
        <v>0.84</v>
      </c>
      <c r="J50" s="358">
        <v>14.27265</v>
      </c>
      <c r="K50" s="359">
        <v>1.7516018398825726</v>
      </c>
      <c r="L50" s="356">
        <v>2</v>
      </c>
      <c r="M50" s="298"/>
    </row>
    <row r="51" spans="1:13" ht="13.5" thickBot="1">
      <c r="A51" s="360">
        <v>1</v>
      </c>
      <c r="B51" s="357">
        <v>2</v>
      </c>
      <c r="C51" s="358">
        <v>23</v>
      </c>
      <c r="D51" s="358">
        <v>1</v>
      </c>
      <c r="E51" s="358">
        <v>0.7</v>
      </c>
      <c r="F51" s="358">
        <v>1</v>
      </c>
      <c r="G51" s="358">
        <v>1</v>
      </c>
      <c r="H51" s="358">
        <v>1</v>
      </c>
      <c r="I51" s="358">
        <v>0.88</v>
      </c>
      <c r="J51" s="358">
        <v>14.167999999999997</v>
      </c>
      <c r="K51" s="359">
        <v>1.4116318464144553</v>
      </c>
      <c r="L51" s="360">
        <v>1</v>
      </c>
      <c r="M51" s="298"/>
    </row>
    <row r="52" spans="1:13" ht="13.5" thickBot="1">
      <c r="A52" s="360">
        <v>3</v>
      </c>
      <c r="B52" s="357">
        <v>3</v>
      </c>
      <c r="C52" s="358">
        <v>23</v>
      </c>
      <c r="D52" s="358">
        <v>0.8333333333333334</v>
      </c>
      <c r="E52" s="358">
        <v>0.985</v>
      </c>
      <c r="F52" s="358">
        <v>1</v>
      </c>
      <c r="G52" s="358">
        <v>0.856</v>
      </c>
      <c r="H52" s="358">
        <v>1</v>
      </c>
      <c r="I52" s="358">
        <v>0.84</v>
      </c>
      <c r="J52" s="358">
        <v>13.574876</v>
      </c>
      <c r="K52" s="359">
        <v>1.1049824690848005</v>
      </c>
      <c r="L52" s="360">
        <v>3</v>
      </c>
      <c r="M52" s="298"/>
    </row>
    <row r="53" spans="1:13" ht="13.5" thickBot="1">
      <c r="A53" s="360">
        <v>4</v>
      </c>
      <c r="B53" s="357">
        <v>4</v>
      </c>
      <c r="C53" s="358">
        <v>23</v>
      </c>
      <c r="D53" s="358">
        <v>1</v>
      </c>
      <c r="E53" s="358">
        <v>0.775</v>
      </c>
      <c r="F53" s="358">
        <v>1</v>
      </c>
      <c r="G53" s="358">
        <v>1</v>
      </c>
      <c r="H53" s="358">
        <v>0.95</v>
      </c>
      <c r="I53" s="358">
        <v>0</v>
      </c>
      <c r="J53" s="358">
        <v>0</v>
      </c>
      <c r="K53" s="359">
        <v>0</v>
      </c>
      <c r="L53" s="360">
        <v>4</v>
      </c>
      <c r="M53" s="298"/>
    </row>
    <row r="54" spans="1:13" ht="13.5" thickBot="1">
      <c r="A54" s="361">
        <v>5</v>
      </c>
      <c r="B54" s="362">
        <v>4</v>
      </c>
      <c r="C54" s="363">
        <v>23</v>
      </c>
      <c r="D54" s="363">
        <v>1</v>
      </c>
      <c r="E54" s="363">
        <v>0.775</v>
      </c>
      <c r="F54" s="363">
        <v>1</v>
      </c>
      <c r="G54" s="363">
        <v>1</v>
      </c>
      <c r="H54" s="363">
        <v>0.95</v>
      </c>
      <c r="I54" s="363">
        <v>0</v>
      </c>
      <c r="J54" s="363">
        <v>0</v>
      </c>
      <c r="K54" s="364">
        <v>0</v>
      </c>
      <c r="L54" s="361">
        <v>5</v>
      </c>
      <c r="M54" s="298"/>
    </row>
    <row r="56" ht="13.5" thickBot="1"/>
    <row r="57" ht="13.5" thickBot="1">
      <c r="A57" s="367" t="s">
        <v>263</v>
      </c>
    </row>
    <row r="58" spans="1:10" ht="13.5" thickBot="1">
      <c r="A58" s="368"/>
      <c r="B58" s="285" t="s">
        <v>261</v>
      </c>
      <c r="C58" s="227" t="s">
        <v>252</v>
      </c>
      <c r="D58" s="227" t="s">
        <v>253</v>
      </c>
      <c r="E58" s="230" t="s">
        <v>267</v>
      </c>
      <c r="F58" s="301" t="s">
        <v>265</v>
      </c>
      <c r="G58" s="301" t="s">
        <v>266</v>
      </c>
      <c r="H58" s="302" t="s">
        <v>279</v>
      </c>
      <c r="I58" s="303" t="s">
        <v>280</v>
      </c>
      <c r="J58" s="304" t="s">
        <v>282</v>
      </c>
    </row>
    <row r="59" spans="1:13" ht="13.5" thickBot="1">
      <c r="A59" s="287">
        <v>1</v>
      </c>
      <c r="B59" s="287">
        <f>A50</f>
        <v>2</v>
      </c>
      <c r="C59" s="288">
        <f aca="true" t="shared" si="11" ref="C59:E63">I50</f>
        <v>0.84</v>
      </c>
      <c r="D59" s="305">
        <f t="shared" si="11"/>
        <v>14.27265</v>
      </c>
      <c r="E59" s="306">
        <f t="shared" si="11"/>
        <v>1.7516018398825726</v>
      </c>
      <c r="F59" s="307">
        <f>VLOOKUP(B59,$A$15:$K$19,11)</f>
        <v>2</v>
      </c>
      <c r="G59" s="307">
        <f>F59</f>
        <v>2</v>
      </c>
      <c r="H59" s="307">
        <f>VLOOKUP(B59,$A$15:$L$19,12)</f>
        <v>1.5</v>
      </c>
      <c r="I59" s="308">
        <f>IF(H59&lt;&gt;0,IF(H59&lt;=1,IF(G59&lt;75,VLOOKUP(G59,$O$27:$U$44,2),VLOOKUP(G59,$O$27:$U$44,3)),IF(H59&gt;2,IF(G59&lt;75,VLOOKUP(G59,$O$27:$U$44,6),VLOOKUP(G59,$O$27:$U$44,7)),IF(G59&lt;75,VLOOKUP(G59,$O$27:$U$44,4),VLOOKUP(G59,$O$27:$U$44,5)))),0)</f>
        <v>0.84</v>
      </c>
      <c r="J59" s="309">
        <f>IF(C59&lt;&gt;0,VLOOKUP(B59,$A$15:$C$17,2),0)</f>
        <v>25</v>
      </c>
      <c r="K59" s="343">
        <f>IF(G59&gt;15,"Frecuencia acumuladas excesiva","")</f>
      </c>
      <c r="L59" s="298"/>
      <c r="M59" s="298"/>
    </row>
    <row r="60" spans="1:13" ht="13.5" thickBot="1">
      <c r="A60" s="299">
        <v>2</v>
      </c>
      <c r="B60" s="299">
        <f>A51</f>
        <v>1</v>
      </c>
      <c r="C60" s="288">
        <f t="shared" si="11"/>
        <v>0.88</v>
      </c>
      <c r="D60" s="305">
        <f t="shared" si="11"/>
        <v>14.167999999999997</v>
      </c>
      <c r="E60" s="306">
        <f t="shared" si="11"/>
        <v>1.4116318464144553</v>
      </c>
      <c r="F60" s="307">
        <f>VLOOKUP(B60,$A$15:$K$19,11)</f>
        <v>1</v>
      </c>
      <c r="G60" s="307">
        <f>+G59+F60</f>
        <v>3</v>
      </c>
      <c r="H60" s="307">
        <f>VLOOKUP(B60,$A$15:$L$19,12)</f>
        <v>1.5</v>
      </c>
      <c r="I60" s="308">
        <f>IF(H60&lt;&gt;0,IF(H60&lt;=1,IF(G60&lt;75,VLOOKUP(G60,$O$27:$U$44,2),VLOOKUP(G60,$O$27:$U$44,3)),IF(H60&gt;2,IF(G60&lt;75,VLOOKUP(G60,$O$27:$U$44,6),VLOOKUP(G60,$O$27:$U$44,7)),IF(G60&lt;75,VLOOKUP(G60,$O$27:$U$44,4),VLOOKUP(G60,$O$27:$U$44,5)))),0)</f>
        <v>0.79</v>
      </c>
      <c r="J60" s="310">
        <f>IF(C60&lt;&gt;0,VLOOKUP(B60,$A$15:$C$17,2),0)</f>
        <v>20</v>
      </c>
      <c r="K60" s="343">
        <f>IF(G60&gt;15,"Frecuencia acumuladas excesiva","")</f>
      </c>
      <c r="L60" s="298"/>
      <c r="M60" s="298"/>
    </row>
    <row r="61" spans="1:13" ht="13.5" thickBot="1">
      <c r="A61" s="299">
        <v>3</v>
      </c>
      <c r="B61" s="299">
        <f>A52</f>
        <v>3</v>
      </c>
      <c r="C61" s="288">
        <f t="shared" si="11"/>
        <v>0.84</v>
      </c>
      <c r="D61" s="305">
        <f t="shared" si="11"/>
        <v>13.574876</v>
      </c>
      <c r="E61" s="306">
        <f t="shared" si="11"/>
        <v>1.1049824690848005</v>
      </c>
      <c r="F61" s="307">
        <f>VLOOKUP(B61,$A$15:$K$19,11)</f>
        <v>2</v>
      </c>
      <c r="G61" s="307">
        <f>+G60+F61</f>
        <v>5</v>
      </c>
      <c r="H61" s="307">
        <f>VLOOKUP(B61,$A$15:$L$19,12)</f>
        <v>1.5</v>
      </c>
      <c r="I61" s="308">
        <f>IF(H61&lt;&gt;0,IF(H61&lt;=1,IF(G61&lt;75,VLOOKUP(G61,$O$27:$U$44,2),VLOOKUP(G61,$O$27:$U$44,3)),IF(H61&gt;2,IF(G61&lt;75,VLOOKUP(G61,$O$27:$U$44,6),VLOOKUP(G61,$O$27:$U$44,7)),IF(G61&lt;75,VLOOKUP(G61,$O$27:$U$44,4),VLOOKUP(G61,$O$27:$U$44,5)))),0)</f>
        <v>0.6</v>
      </c>
      <c r="J61" s="310">
        <f>IF(C61&lt;&gt;0,VLOOKUP(B61,$A$15:$C$17,2),0)</f>
        <v>15</v>
      </c>
      <c r="K61" s="343">
        <f>IF(G61&gt;15,"Frecuencia acumuladas excesiva","")</f>
      </c>
      <c r="L61" s="298"/>
      <c r="M61" s="298"/>
    </row>
    <row r="62" spans="1:13" ht="13.5" thickBot="1">
      <c r="A62" s="299">
        <v>4</v>
      </c>
      <c r="B62" s="299">
        <f>A53</f>
        <v>4</v>
      </c>
      <c r="C62" s="288">
        <f t="shared" si="11"/>
        <v>0</v>
      </c>
      <c r="D62" s="305">
        <f t="shared" si="11"/>
        <v>0</v>
      </c>
      <c r="E62" s="306">
        <f t="shared" si="11"/>
        <v>0</v>
      </c>
      <c r="F62" s="307">
        <f>VLOOKUP(B62,$A$15:$K$19,11)</f>
        <v>0</v>
      </c>
      <c r="G62" s="307">
        <f>+G61+F62</f>
        <v>5</v>
      </c>
      <c r="H62" s="307">
        <f>VLOOKUP(B62,$A$15:$L$19,12)</f>
        <v>0</v>
      </c>
      <c r="I62" s="308">
        <f>IF(H62&lt;&gt;0,IF(H62&lt;=1,IF(G62&lt;75,VLOOKUP(G62,$O$27:$U$44,2),VLOOKUP(G62,$O$27:$U$44,3)),IF(H62&gt;2,IF(G62&lt;75,VLOOKUP(G62,$O$27:$U$44,6),VLOOKUP(G62,$O$27:$U$44,7)),IF(G62&lt;75,VLOOKUP(G62,$O$27:$U$44,4),VLOOKUP(G62,$O$27:$U$44,5)))),0)</f>
        <v>0</v>
      </c>
      <c r="J62" s="310">
        <f>IF(C62&lt;&gt;0,VLOOKUP(B62,$A$15:$C$17,2),0)</f>
        <v>0</v>
      </c>
      <c r="K62" s="343">
        <f>IF(G62&gt;15,"Frecuencia acumuladas excesiva","")</f>
      </c>
      <c r="L62" s="298"/>
      <c r="M62" s="298"/>
    </row>
    <row r="63" spans="1:13" ht="13.5" thickBot="1">
      <c r="A63" s="300">
        <v>5</v>
      </c>
      <c r="B63" s="300">
        <f>A54</f>
        <v>5</v>
      </c>
      <c r="C63" s="292">
        <f t="shared" si="11"/>
        <v>0</v>
      </c>
      <c r="D63" s="291">
        <f t="shared" si="11"/>
        <v>0</v>
      </c>
      <c r="E63" s="311">
        <f t="shared" si="11"/>
        <v>0</v>
      </c>
      <c r="F63" s="307">
        <f>VLOOKUP(B63,$A$15:$K$19,11)</f>
        <v>0</v>
      </c>
      <c r="G63" s="307">
        <f>+G62+F63</f>
        <v>5</v>
      </c>
      <c r="H63" s="307">
        <f>VLOOKUP(B63,$A$15:$L$19,12)</f>
        <v>0</v>
      </c>
      <c r="I63" s="312">
        <f>IF(H63&lt;&gt;0,IF(H63&lt;=1,IF(G63&lt;75,VLOOKUP(G63,$O$27:$U$44,2),VLOOKUP(G63,$O$27:$U$44,3)),IF(H63&gt;2,IF(G63&lt;75,VLOOKUP(G63,$O$27:$U$44,6),VLOOKUP(G63,$O$27:$U$44,7)),IF(G63&lt;75,VLOOKUP(G63,$O$27:$U$44,4),VLOOKUP(G63,$O$27:$U$44,5)))),0)</f>
        <v>0</v>
      </c>
      <c r="J63" s="313">
        <f>IF(C63&lt;&gt;0,VLOOKUP(B63,$A$15:$C$17,2),0)</f>
        <v>0</v>
      </c>
      <c r="K63" s="343">
        <f>IF(G63&gt;15,"Frecuencia acumuladas excesiva","")</f>
      </c>
      <c r="L63" s="298"/>
      <c r="M63" s="298"/>
    </row>
    <row r="65" ht="13.5" thickBot="1">
      <c r="E65" s="296"/>
    </row>
    <row r="66" spans="1:6" ht="15">
      <c r="A66" s="314" t="s">
        <v>287</v>
      </c>
      <c r="B66" s="314"/>
      <c r="D66" s="315">
        <f>IF(AND(I59=0,F59&gt;0),100,IF(J59&lt;&gt;0,J59/(J50/I50*I59),0))</f>
        <v>1.7516018398825726</v>
      </c>
      <c r="E66" s="316"/>
      <c r="F66" s="317">
        <f>D66</f>
        <v>1.7516018398825726</v>
      </c>
    </row>
    <row r="67" spans="4:6" ht="12.75">
      <c r="D67" s="318">
        <f>IF(AND(I60=0,F60&gt;0),100,IF(J60&lt;&gt;0,J60/(J51/I51*I60),0))</f>
        <v>1.5724506643604057</v>
      </c>
      <c r="E67" s="319">
        <f>IF(AND(I59=0,F60&gt;0),100,IF(J60&lt;&gt;0,J60/(J51/I51*I59),0))</f>
        <v>1.4788524105294294</v>
      </c>
      <c r="F67" s="320">
        <f>+D67-E67</f>
        <v>0.09359825383097631</v>
      </c>
    </row>
    <row r="68" spans="4:6" ht="12.75">
      <c r="D68" s="318">
        <f>IF(AND(I61=0,F61&gt;0),100,IF(J61&lt;&gt;0,J61/(J52/I52*I61),0))</f>
        <v>1.5469754567187206</v>
      </c>
      <c r="E68" s="319">
        <f>IF(AND(I60=0,F61&gt;0),100,IF(J61&lt;&gt;0,J61/(J52/I52*I60),0))</f>
        <v>1.1749180683939648</v>
      </c>
      <c r="F68" s="320">
        <f>+D68-E68</f>
        <v>0.37205738832475577</v>
      </c>
    </row>
    <row r="69" spans="3:6" ht="12.75">
      <c r="C69" s="296"/>
      <c r="D69" s="318">
        <f>IF(AND(I62=0,F62&gt;0),100,IF(J62&lt;&gt;0,J62/(J53/I53*I62),0))</f>
        <v>0</v>
      </c>
      <c r="E69" s="319">
        <f>IF(AND(I61=0,F62&gt;0),100,IF(J62&lt;&gt;0,J62/(J53/I53*I61),0))</f>
        <v>0</v>
      </c>
      <c r="F69" s="320">
        <f>+D69-E69</f>
        <v>0</v>
      </c>
    </row>
    <row r="70" spans="4:6" ht="13.5" thickBot="1">
      <c r="D70" s="321">
        <f>IF(AND(I63=0,F63&gt;0),100,IF(J63&lt;&gt;0,J63/(J54/I54*I63),0))</f>
        <v>0</v>
      </c>
      <c r="E70" s="322">
        <f>IF(AND(I62=0,F63&gt;0),100,IF(J63&lt;&gt;0,J63/(J54/I54*I62),0))</f>
        <v>0</v>
      </c>
      <c r="F70" s="323">
        <f>+D70-E70</f>
        <v>0</v>
      </c>
    </row>
    <row r="72" spans="4:7" ht="18">
      <c r="D72" s="314" t="s">
        <v>288</v>
      </c>
      <c r="F72" s="296">
        <f>SUM(F66:F70)</f>
        <v>2.2172574820383044</v>
      </c>
      <c r="G72" s="324" t="str">
        <f>IF(F72&lt;=1,"",IF(F72&lt;3,"          RIESGO NO TOLERABLE. NIVEL MODERADO","          RIESGO   NO TOLERABLE. NIVEL GRAVE"))</f>
        <v>          RIESGO NO TOLERABLE. NIVEL MODERADO</v>
      </c>
    </row>
  </sheetData>
  <sheetProtection password="C2E1" sheet="1" objects="1" scenarios="1"/>
  <mergeCells count="14">
    <mergeCell ref="M38:M39"/>
    <mergeCell ref="D13:E13"/>
    <mergeCell ref="F13:G13"/>
    <mergeCell ref="D12:G12"/>
    <mergeCell ref="B12:C12"/>
    <mergeCell ref="B38:B39"/>
    <mergeCell ref="B48:B49"/>
    <mergeCell ref="H12:H13"/>
    <mergeCell ref="X1:Y1"/>
    <mergeCell ref="A57:A58"/>
    <mergeCell ref="O1:P1"/>
    <mergeCell ref="R1:S1"/>
    <mergeCell ref="U1:V1"/>
    <mergeCell ref="I12:J13"/>
  </mergeCells>
  <dataValidations count="4">
    <dataValidation type="list" allowBlank="1" showInputMessage="1" showErrorMessage="1" sqref="N15:N33">
      <formula1>"Bueno,Regular,Malo"</formula1>
    </dataValidation>
    <dataValidation type="list" allowBlank="1" showInputMessage="1" showErrorMessage="1" sqref="M15:M19">
      <formula1>"bueno,regular,malo"</formula1>
    </dataValidation>
    <dataValidation type="decimal" allowBlank="1" showInputMessage="1" showErrorMessage="1" sqref="L15:L19">
      <formula1>0</formula1>
      <formula2>8</formula2>
    </dataValidation>
    <dataValidation type="list" allowBlank="1" showInputMessage="1" showErrorMessage="1" sqref="E34">
      <formula1>"1,2"</formula1>
    </dataValidation>
  </dataValidations>
  <printOptions/>
  <pageMargins left="0.75" right="0.75" top="1" bottom="1" header="0" footer="0"/>
  <pageSetup horizontalDpi="600" verticalDpi="600" orientation="portrait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J272"/>
  <sheetViews>
    <sheetView showGridLines="0" zoomScalePageLayoutView="0" workbookViewId="0" topLeftCell="A1">
      <selection activeCell="A32" sqref="A32:C32"/>
    </sheetView>
  </sheetViews>
  <sheetFormatPr defaultColWidth="11.421875" defaultRowHeight="12.75"/>
  <cols>
    <col min="1" max="2" width="11.421875" style="2" customWidth="1"/>
    <col min="3" max="3" width="16.140625" style="2" customWidth="1"/>
    <col min="4" max="4" width="12.28125" style="2" customWidth="1"/>
    <col min="5" max="5" width="13.140625" style="2" customWidth="1"/>
    <col min="6" max="8" width="11.421875" style="2" customWidth="1"/>
    <col min="9" max="9" width="0" style="2" hidden="1" customWidth="1"/>
    <col min="10" max="16384" width="11.421875" style="2" customWidth="1"/>
  </cols>
  <sheetData>
    <row r="1" ht="18" customHeight="1">
      <c r="A1" s="1" t="s">
        <v>1</v>
      </c>
    </row>
    <row r="2" ht="12" customHeight="1"/>
    <row r="3" ht="12" customHeight="1">
      <c r="B3" s="3" t="s">
        <v>0</v>
      </c>
    </row>
    <row r="4" ht="12" customHeight="1" thickBot="1">
      <c r="E4" s="4"/>
    </row>
    <row r="5" spans="2:7" ht="12" customHeight="1" thickTop="1">
      <c r="B5" s="5" t="s">
        <v>2</v>
      </c>
      <c r="C5" s="6"/>
      <c r="D5" s="7" t="s">
        <v>307</v>
      </c>
      <c r="E5" s="8"/>
      <c r="F5" s="8"/>
      <c r="G5" s="9"/>
    </row>
    <row r="6" spans="2:7" ht="12" customHeight="1">
      <c r="B6" s="10" t="s">
        <v>3</v>
      </c>
      <c r="C6" s="11"/>
      <c r="D6" s="12" t="s">
        <v>309</v>
      </c>
      <c r="E6" s="13"/>
      <c r="F6" s="13"/>
      <c r="G6" s="14"/>
    </row>
    <row r="7" spans="2:7" ht="13.5" thickBot="1">
      <c r="B7" s="15" t="s">
        <v>4</v>
      </c>
      <c r="C7" s="16"/>
      <c r="D7" s="17" t="s">
        <v>308</v>
      </c>
      <c r="E7" s="18"/>
      <c r="F7" s="18"/>
      <c r="G7" s="19"/>
    </row>
    <row r="8" ht="12.75" customHeight="1" thickTop="1"/>
    <row r="9" ht="12.75">
      <c r="D9" s="20" t="s">
        <v>5</v>
      </c>
    </row>
    <row r="10" ht="13.5" thickBot="1"/>
    <row r="11" spans="4:7" ht="14.25" thickBot="1" thickTop="1">
      <c r="D11" s="2" t="s">
        <v>6</v>
      </c>
      <c r="G11" s="21">
        <v>5.5</v>
      </c>
    </row>
    <row r="12" ht="13.5" thickTop="1"/>
    <row r="13" ht="12.75">
      <c r="D13" s="2" t="s">
        <v>7</v>
      </c>
    </row>
    <row r="14" ht="12.75">
      <c r="H14" s="22"/>
    </row>
    <row r="15" ht="13.5" thickBot="1">
      <c r="D15" s="20" t="s">
        <v>36</v>
      </c>
    </row>
    <row r="16" spans="4:7" ht="14.25" thickBot="1" thickTop="1">
      <c r="D16" s="20" t="s">
        <v>37</v>
      </c>
      <c r="G16" s="21">
        <v>19</v>
      </c>
    </row>
    <row r="17" ht="13.5" thickTop="1">
      <c r="D17" s="20" t="s">
        <v>306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9" spans="1:2" ht="12.75">
      <c r="A29" s="22" t="s">
        <v>9</v>
      </c>
      <c r="B29" s="22"/>
    </row>
    <row r="30" spans="4:6" ht="12.75">
      <c r="D30" s="390" t="s">
        <v>10</v>
      </c>
      <c r="E30" s="391"/>
      <c r="F30" s="20" t="s">
        <v>8</v>
      </c>
    </row>
    <row r="31" spans="1:5" ht="13.5" thickBot="1">
      <c r="A31" s="396" t="s">
        <v>11</v>
      </c>
      <c r="B31" s="396"/>
      <c r="C31" s="396"/>
      <c r="D31" s="389">
        <v>1</v>
      </c>
      <c r="E31" s="389"/>
    </row>
    <row r="32" spans="1:7" ht="13.5" thickBot="1">
      <c r="A32" s="386" t="s">
        <v>12</v>
      </c>
      <c r="B32" s="387"/>
      <c r="C32" s="388"/>
      <c r="D32" s="389">
        <v>0.91</v>
      </c>
      <c r="E32" s="389"/>
      <c r="F32" s="2" t="s">
        <v>40</v>
      </c>
      <c r="G32" s="27">
        <v>0.91</v>
      </c>
    </row>
    <row r="33" spans="1:5" ht="12.75">
      <c r="A33" s="386" t="s">
        <v>13</v>
      </c>
      <c r="B33" s="387"/>
      <c r="C33" s="388"/>
      <c r="D33" s="389">
        <v>0.87</v>
      </c>
      <c r="E33" s="389"/>
    </row>
    <row r="34" spans="1:5" ht="12.75">
      <c r="A34" s="386" t="s">
        <v>14</v>
      </c>
      <c r="B34" s="387"/>
      <c r="C34" s="388"/>
      <c r="D34" s="389">
        <v>0.84</v>
      </c>
      <c r="E34" s="389"/>
    </row>
    <row r="35" spans="1:5" ht="12.75">
      <c r="A35" s="386" t="s">
        <v>15</v>
      </c>
      <c r="B35" s="387"/>
      <c r="C35" s="388"/>
      <c r="D35" s="389">
        <v>0</v>
      </c>
      <c r="E35" s="389"/>
    </row>
    <row r="38" ht="12.75">
      <c r="A38" s="22" t="s">
        <v>16</v>
      </c>
    </row>
    <row r="39" spans="4:5" ht="12.75">
      <c r="D39" s="390" t="s">
        <v>10</v>
      </c>
      <c r="E39" s="391"/>
    </row>
    <row r="40" spans="1:6" ht="28.5" customHeight="1">
      <c r="A40" s="28" t="s">
        <v>17</v>
      </c>
      <c r="B40" s="29"/>
      <c r="C40" s="30"/>
      <c r="D40" s="392">
        <v>1</v>
      </c>
      <c r="E40" s="392"/>
      <c r="F40" s="20"/>
    </row>
    <row r="41" spans="1:6" ht="28.5" customHeight="1" thickBot="1">
      <c r="A41" s="393" t="s">
        <v>18</v>
      </c>
      <c r="B41" s="394"/>
      <c r="C41" s="31"/>
      <c r="D41" s="392">
        <v>0.9</v>
      </c>
      <c r="E41" s="392"/>
      <c r="F41" s="20" t="s">
        <v>38</v>
      </c>
    </row>
    <row r="42" spans="1:7" ht="28.5" customHeight="1" thickBot="1">
      <c r="A42" s="395" t="s">
        <v>19</v>
      </c>
      <c r="B42" s="395"/>
      <c r="C42" s="32"/>
      <c r="D42" s="392">
        <v>0.8</v>
      </c>
      <c r="E42" s="392"/>
      <c r="F42" s="2" t="s">
        <v>40</v>
      </c>
      <c r="G42" s="27">
        <v>0.8</v>
      </c>
    </row>
    <row r="43" spans="1:5" ht="28.5" customHeight="1">
      <c r="A43" s="395" t="s">
        <v>20</v>
      </c>
      <c r="B43" s="395"/>
      <c r="C43" s="32"/>
      <c r="D43" s="392">
        <v>0.7</v>
      </c>
      <c r="E43" s="392"/>
    </row>
    <row r="44" ht="15.75" customHeight="1"/>
    <row r="46" ht="12.75">
      <c r="A46" s="22" t="s">
        <v>21</v>
      </c>
    </row>
    <row r="47" spans="4:5" ht="12.75">
      <c r="D47" s="390" t="s">
        <v>10</v>
      </c>
      <c r="E47" s="391"/>
    </row>
    <row r="48" spans="1:6" ht="29.25" customHeight="1" thickBot="1">
      <c r="A48" s="397" t="s">
        <v>22</v>
      </c>
      <c r="B48" s="398"/>
      <c r="C48" s="30"/>
      <c r="D48" s="392">
        <v>1</v>
      </c>
      <c r="E48" s="392"/>
      <c r="F48" s="20" t="s">
        <v>39</v>
      </c>
    </row>
    <row r="49" spans="1:7" ht="29.25" customHeight="1" thickBot="1">
      <c r="A49" s="33" t="s">
        <v>23</v>
      </c>
      <c r="B49" s="31"/>
      <c r="C49" s="32"/>
      <c r="D49" s="392">
        <v>0.95</v>
      </c>
      <c r="E49" s="392"/>
      <c r="F49" s="2" t="s">
        <v>40</v>
      </c>
      <c r="G49" s="27">
        <v>0.95</v>
      </c>
    </row>
    <row r="50" spans="1:5" ht="29.25" customHeight="1">
      <c r="A50" s="397" t="s">
        <v>24</v>
      </c>
      <c r="B50" s="398"/>
      <c r="C50" s="32"/>
      <c r="D50" s="392">
        <v>0.9</v>
      </c>
      <c r="E50" s="392"/>
    </row>
    <row r="51" ht="12.75"/>
    <row r="54" spans="1:9" ht="12.75">
      <c r="A54" s="22" t="s">
        <v>25</v>
      </c>
      <c r="B54" s="22"/>
      <c r="C54" s="22"/>
      <c r="I54" s="22" t="s">
        <v>107</v>
      </c>
    </row>
    <row r="55" spans="3:9" ht="12.75">
      <c r="C55" s="399" t="s">
        <v>26</v>
      </c>
      <c r="D55" s="399"/>
      <c r="E55" s="399"/>
      <c r="I55" s="32">
        <v>0</v>
      </c>
    </row>
    <row r="56" spans="3:9" ht="12.75">
      <c r="C56" s="34" t="s">
        <v>27</v>
      </c>
      <c r="D56" s="34" t="s">
        <v>28</v>
      </c>
      <c r="E56" s="34" t="s">
        <v>29</v>
      </c>
      <c r="I56" s="32">
        <v>0.3</v>
      </c>
    </row>
    <row r="57" spans="3:9" ht="12.75">
      <c r="C57" s="400" t="s">
        <v>10</v>
      </c>
      <c r="D57" s="400"/>
      <c r="E57" s="400"/>
      <c r="I57" s="23">
        <v>0.37</v>
      </c>
    </row>
    <row r="58" spans="1:9" ht="12.75">
      <c r="A58" s="396" t="s">
        <v>30</v>
      </c>
      <c r="B58" s="396"/>
      <c r="C58" s="23">
        <v>1</v>
      </c>
      <c r="D58" s="32">
        <v>0.95</v>
      </c>
      <c r="E58" s="32">
        <v>0.85</v>
      </c>
      <c r="F58" s="20" t="s">
        <v>41</v>
      </c>
      <c r="I58" s="32">
        <v>0.45</v>
      </c>
    </row>
    <row r="59" spans="1:9" ht="13.5" thickBot="1">
      <c r="A59" s="396" t="s">
        <v>31</v>
      </c>
      <c r="B59" s="396"/>
      <c r="C59" s="23">
        <v>0.94</v>
      </c>
      <c r="D59" s="32">
        <v>0.88</v>
      </c>
      <c r="E59" s="32">
        <v>0.75</v>
      </c>
      <c r="I59" s="23">
        <v>0.52</v>
      </c>
    </row>
    <row r="60" spans="1:9" ht="13.5" thickBot="1">
      <c r="A60" s="396" t="s">
        <v>32</v>
      </c>
      <c r="B60" s="396"/>
      <c r="C60" s="23">
        <v>0.84</v>
      </c>
      <c r="D60" s="32">
        <v>0.72</v>
      </c>
      <c r="E60" s="32">
        <v>0.45</v>
      </c>
      <c r="F60" s="2" t="s">
        <v>40</v>
      </c>
      <c r="G60" s="27">
        <v>0.45</v>
      </c>
      <c r="I60" s="32">
        <v>0.72</v>
      </c>
    </row>
    <row r="61" spans="1:9" ht="12.75">
      <c r="A61" s="396" t="s">
        <v>33</v>
      </c>
      <c r="B61" s="396"/>
      <c r="C61" s="23">
        <v>0.52</v>
      </c>
      <c r="D61" s="32">
        <v>0.3</v>
      </c>
      <c r="E61" s="32">
        <v>0</v>
      </c>
      <c r="I61" s="32">
        <v>0.75</v>
      </c>
    </row>
    <row r="62" spans="1:9" ht="12.75">
      <c r="A62" s="396" t="s">
        <v>34</v>
      </c>
      <c r="B62" s="396"/>
      <c r="C62" s="23">
        <v>0.37</v>
      </c>
      <c r="D62" s="32">
        <v>0</v>
      </c>
      <c r="E62" s="32">
        <v>0</v>
      </c>
      <c r="I62" s="23">
        <v>0.84</v>
      </c>
    </row>
    <row r="63" spans="1:9" ht="12.75">
      <c r="A63" s="396" t="s">
        <v>35</v>
      </c>
      <c r="B63" s="396"/>
      <c r="C63" s="23">
        <v>0</v>
      </c>
      <c r="D63" s="32">
        <v>0</v>
      </c>
      <c r="E63" s="32">
        <v>0</v>
      </c>
      <c r="I63" s="32">
        <v>0.85</v>
      </c>
    </row>
    <row r="64" ht="12.75">
      <c r="I64" s="32">
        <v>0.88</v>
      </c>
    </row>
    <row r="65" ht="12.75">
      <c r="I65" s="23">
        <v>0.94</v>
      </c>
    </row>
    <row r="66" spans="1:9" ht="12.75">
      <c r="A66" s="20" t="s">
        <v>47</v>
      </c>
      <c r="I66" s="32">
        <v>0.95</v>
      </c>
    </row>
    <row r="67" spans="1:9" ht="13.5" thickBot="1">
      <c r="A67" s="20"/>
      <c r="I67" s="23">
        <v>1</v>
      </c>
    </row>
    <row r="68" spans="1:7" ht="13.5" thickBot="1">
      <c r="A68" s="35" t="s">
        <v>45</v>
      </c>
      <c r="B68" s="36"/>
      <c r="C68" s="36"/>
      <c r="D68" s="36"/>
      <c r="E68" s="36"/>
      <c r="F68" s="36"/>
      <c r="G68" s="37"/>
    </row>
    <row r="69" spans="1:7" ht="13.5" thickBot="1">
      <c r="A69" s="38" t="s">
        <v>43</v>
      </c>
      <c r="B69" s="39"/>
      <c r="C69" s="27">
        <v>120</v>
      </c>
      <c r="D69" s="40" t="s">
        <v>44</v>
      </c>
      <c r="E69" s="27">
        <v>7.5</v>
      </c>
      <c r="F69" s="40" t="s">
        <v>44</v>
      </c>
      <c r="G69" s="41">
        <f>G11</f>
        <v>5.5</v>
      </c>
    </row>
    <row r="70" ht="12.75">
      <c r="F70" s="42"/>
    </row>
    <row r="71" spans="1:4" ht="12.75">
      <c r="A71" s="2" t="s">
        <v>46</v>
      </c>
      <c r="D71" s="43">
        <f>C69*E69*G69</f>
        <v>4950</v>
      </c>
    </row>
    <row r="73" ht="12.75">
      <c r="A73" s="20" t="s">
        <v>48</v>
      </c>
    </row>
    <row r="74" ht="13.5" thickBot="1">
      <c r="A74" s="20"/>
    </row>
    <row r="75" spans="1:5" ht="13.5" thickBot="1">
      <c r="A75" s="2" t="s">
        <v>42</v>
      </c>
      <c r="E75" s="44" t="s">
        <v>105</v>
      </c>
    </row>
    <row r="76" ht="12.75">
      <c r="E76" s="45"/>
    </row>
    <row r="77" spans="1:5" ht="12.75">
      <c r="A77" s="22" t="s">
        <v>72</v>
      </c>
      <c r="E77" s="45"/>
    </row>
    <row r="78" spans="4:6" ht="12.75">
      <c r="D78" s="390" t="s">
        <v>73</v>
      </c>
      <c r="E78" s="391"/>
      <c r="F78" s="20" t="s">
        <v>77</v>
      </c>
    </row>
    <row r="79" spans="1:5" ht="12.75">
      <c r="A79" s="396" t="s">
        <v>74</v>
      </c>
      <c r="B79" s="396"/>
      <c r="C79" s="396"/>
      <c r="D79" s="389">
        <v>1.6</v>
      </c>
      <c r="E79" s="389"/>
    </row>
    <row r="80" spans="1:5" ht="13.5" thickBot="1">
      <c r="A80" s="24" t="s">
        <v>106</v>
      </c>
      <c r="B80" s="25"/>
      <c r="C80" s="26"/>
      <c r="D80" s="401">
        <v>1</v>
      </c>
      <c r="E80" s="402"/>
    </row>
    <row r="81" spans="1:7" ht="13.5" thickBot="1">
      <c r="A81" s="386" t="s">
        <v>75</v>
      </c>
      <c r="B81" s="387"/>
      <c r="C81" s="388"/>
      <c r="D81" s="389">
        <v>0.6</v>
      </c>
      <c r="E81" s="389"/>
      <c r="F81" s="2" t="s">
        <v>40</v>
      </c>
      <c r="G81" s="27">
        <v>1</v>
      </c>
    </row>
    <row r="82" spans="1:5" ht="12.75">
      <c r="A82" s="46"/>
      <c r="B82" s="46"/>
      <c r="C82" s="46"/>
      <c r="D82" s="47"/>
      <c r="E82" s="47"/>
    </row>
    <row r="83" spans="1:5" ht="13.5" thickBot="1">
      <c r="A83" s="46"/>
      <c r="B83" s="46"/>
      <c r="C83" s="46"/>
      <c r="D83" s="47"/>
      <c r="E83" s="47"/>
    </row>
    <row r="84" spans="1:8" ht="12.75">
      <c r="A84" s="35" t="s">
        <v>76</v>
      </c>
      <c r="B84" s="36"/>
      <c r="C84" s="36"/>
      <c r="D84" s="36"/>
      <c r="E84" s="48"/>
      <c r="F84" s="36"/>
      <c r="G84" s="37"/>
      <c r="H84" s="37"/>
    </row>
    <row r="85" spans="1:8" ht="13.5" thickBot="1">
      <c r="A85" s="49" t="str">
        <f>"Peso aceptable = "&amp;G16&amp;" * "&amp;G32&amp;" * "&amp;G42&amp;" * "&amp;G49&amp;" * "&amp;G60&amp;" * "&amp;G81</f>
        <v>Peso aceptable = 19 * 0,91 * 0,8 * 0,95 * 0,45 * 1</v>
      </c>
      <c r="B85" s="50"/>
      <c r="C85" s="50"/>
      <c r="D85" s="50"/>
      <c r="E85" s="51"/>
      <c r="F85" s="50"/>
      <c r="G85" s="50"/>
      <c r="H85" s="52"/>
    </row>
    <row r="86" spans="1:7" ht="13.5" thickBot="1">
      <c r="A86" s="53"/>
      <c r="B86" s="54"/>
      <c r="C86" s="39"/>
      <c r="D86" s="54"/>
      <c r="E86" s="45"/>
      <c r="F86" s="54"/>
      <c r="G86" s="54"/>
    </row>
    <row r="87" spans="1:5" ht="15.75" thickBot="1">
      <c r="A87" s="2" t="s">
        <v>51</v>
      </c>
      <c r="C87" s="55">
        <f>G16*G32*G42*G49*G60*G81</f>
        <v>5.91318</v>
      </c>
      <c r="E87" s="56"/>
    </row>
    <row r="88" spans="1:7" ht="12" customHeight="1">
      <c r="A88" s="57" t="str">
        <f>IF(C87&lt;=G11,"     Atención  !!!!!!!!!!!","Kilogramos máximos permitidos de la carga con las condiciones de manipulación indicadas")</f>
        <v>Kilogramos máximos permitidos de la carga con las condiciones de manipulación indicadas</v>
      </c>
      <c r="B88" s="58"/>
      <c r="C88" s="58"/>
      <c r="D88" s="58"/>
      <c r="E88" s="58"/>
      <c r="F88" s="58"/>
      <c r="G88" s="58"/>
    </row>
    <row r="89" s="60" customFormat="1" ht="12" customHeight="1">
      <c r="A89" s="59"/>
    </row>
    <row r="90" ht="12" customHeight="1">
      <c r="A90" s="61">
        <f>IF(C87&lt;=G11,"     El peso real de la carga es de "&amp;G11&amp;"kg y supera el peso aceptable con las condiciones","")</f>
      </c>
    </row>
    <row r="91" ht="12" customHeight="1">
      <c r="A91" s="61" t="str">
        <f>IF(C87&lt;=G11,"     de manipulación indicadas           RIESGO INACEPTABLE","RIESGO ACEPTABLE")</f>
        <v>RIESGO ACEPTABLE</v>
      </c>
    </row>
    <row r="92" ht="12" customHeight="1">
      <c r="A92" s="61"/>
    </row>
    <row r="93" ht="12.75">
      <c r="A93" s="61">
        <f>IF(D71&gt;10000,"     Atención  !!!!!!!  En ningún caso el peso total trasportado diariamente puede superar los 10.000 kg","")</f>
      </c>
    </row>
    <row r="94" ht="12.75">
      <c r="A94" s="61"/>
    </row>
    <row r="95" ht="12.75">
      <c r="A95" s="61">
        <f>IF(AND(D71&gt;6000,UPPER(E75)="si"),"     Atención  !!!!!!!  El peso total trasportado diariamente no puede superar los 6.000 kg si se trasporta.","")</f>
      </c>
    </row>
    <row r="96" ht="12.75">
      <c r="A96" s="61">
        <f>IF(AND(D71&gt;6000,UPPER(E75)="SI"),"      a más de 10 metros.","")</f>
      </c>
    </row>
    <row r="97" ht="12.75">
      <c r="A97" s="62"/>
    </row>
    <row r="98" ht="12.75">
      <c r="A98" s="62"/>
    </row>
    <row r="99" ht="12.75">
      <c r="A99" s="63"/>
    </row>
    <row r="100" ht="12.75">
      <c r="A100" s="64"/>
    </row>
    <row r="101" ht="12.75">
      <c r="A101" s="64"/>
    </row>
    <row r="102" ht="13.5" thickBot="1"/>
    <row r="103" spans="2:7" ht="13.5" thickTop="1">
      <c r="B103" s="5" t="s">
        <v>2</v>
      </c>
      <c r="C103" s="6"/>
      <c r="D103" s="65" t="str">
        <f>D5</f>
        <v>Talleres gráficos Garcia</v>
      </c>
      <c r="E103" s="66"/>
      <c r="F103" s="66"/>
      <c r="G103" s="67"/>
    </row>
    <row r="104" spans="2:7" ht="12.75">
      <c r="B104" s="10" t="s">
        <v>3</v>
      </c>
      <c r="C104" s="11"/>
      <c r="D104" s="68" t="str">
        <f>D6</f>
        <v>Paquetería</v>
      </c>
      <c r="E104" s="69"/>
      <c r="F104" s="69"/>
      <c r="G104" s="70"/>
    </row>
    <row r="105" spans="2:7" ht="13.5" thickBot="1">
      <c r="B105" s="15" t="s">
        <v>4</v>
      </c>
      <c r="C105" s="16"/>
      <c r="D105" s="71" t="str">
        <f>D7</f>
        <v>Aprovisionamiento</v>
      </c>
      <c r="E105" s="72"/>
      <c r="F105" s="72"/>
      <c r="G105" s="73"/>
    </row>
    <row r="106" ht="13.5" thickTop="1"/>
    <row r="111" ht="13.5" thickBot="1"/>
    <row r="112" spans="2:7" ht="13.5" thickTop="1">
      <c r="B112" s="5" t="s">
        <v>2</v>
      </c>
      <c r="C112" s="6"/>
      <c r="D112" s="65" t="str">
        <f>D5</f>
        <v>Talleres gráficos Garcia</v>
      </c>
      <c r="E112" s="66"/>
      <c r="F112" s="66"/>
      <c r="G112" s="67"/>
    </row>
    <row r="113" spans="2:7" ht="12.75">
      <c r="B113" s="10" t="s">
        <v>3</v>
      </c>
      <c r="C113" s="11"/>
      <c r="D113" s="68" t="str">
        <f>D6</f>
        <v>Paquetería</v>
      </c>
      <c r="E113" s="69"/>
      <c r="F113" s="69"/>
      <c r="G113" s="70"/>
    </row>
    <row r="114" spans="2:7" ht="13.5" thickBot="1">
      <c r="B114" s="15" t="s">
        <v>4</v>
      </c>
      <c r="C114" s="16"/>
      <c r="D114" s="71" t="str">
        <f>D7</f>
        <v>Aprovisionamiento</v>
      </c>
      <c r="E114" s="72"/>
      <c r="F114" s="72"/>
      <c r="G114" s="73"/>
    </row>
    <row r="115" ht="13.5" thickTop="1"/>
    <row r="116" spans="1:9" ht="15.75">
      <c r="A116" s="74" t="s">
        <v>52</v>
      </c>
      <c r="B116" s="385" t="s">
        <v>53</v>
      </c>
      <c r="C116" s="385"/>
      <c r="D116" s="385"/>
      <c r="G116" s="76" t="s">
        <v>70</v>
      </c>
      <c r="I116" s="54"/>
    </row>
    <row r="117" spans="1:9" ht="15.75">
      <c r="A117" s="74"/>
      <c r="B117" s="75"/>
      <c r="C117" s="75"/>
      <c r="D117" s="75"/>
      <c r="G117" s="42"/>
      <c r="I117" s="54"/>
    </row>
    <row r="118" spans="1:10" ht="12.75">
      <c r="A118" s="77" t="s">
        <v>54</v>
      </c>
      <c r="B118" s="77"/>
      <c r="C118" s="77"/>
      <c r="D118" s="77"/>
      <c r="G118" s="78"/>
      <c r="H118" s="79"/>
      <c r="I118" s="78"/>
      <c r="J118" s="54"/>
    </row>
    <row r="119" spans="1:10" ht="12.75">
      <c r="A119" s="77"/>
      <c r="B119" s="77"/>
      <c r="C119" s="77"/>
      <c r="D119" s="77"/>
      <c r="G119" s="54"/>
      <c r="I119" s="54"/>
      <c r="J119" s="54"/>
    </row>
    <row r="120" spans="1:10" ht="12.75">
      <c r="A120" s="77" t="s">
        <v>55</v>
      </c>
      <c r="B120" s="77"/>
      <c r="C120" s="77"/>
      <c r="D120" s="77"/>
      <c r="G120" s="78"/>
      <c r="H120" s="79"/>
      <c r="I120" s="78"/>
      <c r="J120" s="54"/>
    </row>
    <row r="121" spans="1:10" ht="12.75">
      <c r="A121" s="77"/>
      <c r="B121" s="77"/>
      <c r="C121" s="77"/>
      <c r="D121" s="77"/>
      <c r="G121" s="54"/>
      <c r="I121" s="54"/>
      <c r="J121" s="78"/>
    </row>
    <row r="122" spans="1:10" ht="12.75">
      <c r="A122" s="77" t="s">
        <v>56</v>
      </c>
      <c r="B122" s="77"/>
      <c r="C122" s="77"/>
      <c r="D122" s="77"/>
      <c r="G122" s="78"/>
      <c r="H122" s="79"/>
      <c r="I122" s="78"/>
      <c r="J122" s="54"/>
    </row>
    <row r="123" spans="1:10" ht="12.75">
      <c r="A123" s="77"/>
      <c r="B123" s="77"/>
      <c r="C123" s="77"/>
      <c r="D123" s="77"/>
      <c r="G123" s="54"/>
      <c r="I123" s="54"/>
      <c r="J123" s="78"/>
    </row>
    <row r="124" spans="1:10" ht="12.75">
      <c r="A124" s="77" t="s">
        <v>57</v>
      </c>
      <c r="B124" s="77"/>
      <c r="C124" s="77"/>
      <c r="D124" s="77"/>
      <c r="G124" s="78"/>
      <c r="H124" s="79"/>
      <c r="I124" s="78"/>
      <c r="J124" s="54"/>
    </row>
    <row r="125" spans="1:10" ht="12.75">
      <c r="A125" s="77"/>
      <c r="B125" s="77"/>
      <c r="C125" s="77"/>
      <c r="D125" s="77"/>
      <c r="G125" s="54"/>
      <c r="I125" s="54"/>
      <c r="J125" s="78"/>
    </row>
    <row r="126" spans="1:10" ht="12.75">
      <c r="A126" s="77" t="s">
        <v>58</v>
      </c>
      <c r="B126" s="77"/>
      <c r="C126" s="77"/>
      <c r="D126" s="77"/>
      <c r="G126" s="78"/>
      <c r="H126" s="79"/>
      <c r="I126" s="78"/>
      <c r="J126" s="54"/>
    </row>
    <row r="127" spans="1:10" ht="12.75">
      <c r="A127" s="77"/>
      <c r="B127" s="77"/>
      <c r="C127" s="77"/>
      <c r="D127" s="77"/>
      <c r="G127" s="54"/>
      <c r="I127" s="54"/>
      <c r="J127" s="78"/>
    </row>
    <row r="128" spans="1:10" ht="12.75">
      <c r="A128" s="2" t="s">
        <v>59</v>
      </c>
      <c r="D128" s="77"/>
      <c r="G128" s="78"/>
      <c r="H128" s="79"/>
      <c r="I128" s="78"/>
      <c r="J128" s="54"/>
    </row>
    <row r="129" spans="4:10" ht="12.75">
      <c r="D129" s="77"/>
      <c r="G129" s="54"/>
      <c r="I129" s="54"/>
      <c r="J129" s="78"/>
    </row>
    <row r="130" spans="1:10" ht="12.75">
      <c r="A130" s="2" t="s">
        <v>60</v>
      </c>
      <c r="D130" s="77"/>
      <c r="G130" s="78"/>
      <c r="H130" s="79"/>
      <c r="I130" s="78"/>
      <c r="J130" s="54"/>
    </row>
    <row r="131" spans="4:10" ht="12.75">
      <c r="D131" s="77"/>
      <c r="G131" s="54"/>
      <c r="I131" s="54"/>
      <c r="J131" s="78"/>
    </row>
    <row r="132" spans="1:10" ht="12.75">
      <c r="A132" s="2" t="s">
        <v>61</v>
      </c>
      <c r="D132" s="77"/>
      <c r="G132" s="78"/>
      <c r="H132" s="79"/>
      <c r="I132" s="78"/>
      <c r="J132" s="54"/>
    </row>
    <row r="133" spans="4:10" ht="12.75">
      <c r="D133" s="77"/>
      <c r="G133" s="54"/>
      <c r="I133" s="54"/>
      <c r="J133" s="78"/>
    </row>
    <row r="134" spans="1:10" ht="12.75">
      <c r="A134" s="2" t="s">
        <v>62</v>
      </c>
      <c r="D134" s="77"/>
      <c r="G134" s="78"/>
      <c r="H134" s="79"/>
      <c r="I134" s="78"/>
      <c r="J134" s="54"/>
    </row>
    <row r="135" spans="4:10" ht="12.75">
      <c r="D135" s="77"/>
      <c r="G135" s="54"/>
      <c r="I135" s="54"/>
      <c r="J135" s="78"/>
    </row>
    <row r="136" spans="1:10" ht="12.75">
      <c r="A136" s="2" t="s">
        <v>63</v>
      </c>
      <c r="D136" s="77"/>
      <c r="G136" s="78"/>
      <c r="H136" s="79"/>
      <c r="I136" s="78"/>
      <c r="J136" s="54"/>
    </row>
    <row r="137" spans="4:10" ht="12.75">
      <c r="D137" s="77"/>
      <c r="G137" s="54"/>
      <c r="I137" s="54"/>
      <c r="J137" s="78"/>
    </row>
    <row r="138" spans="1:10" ht="12.75">
      <c r="A138" s="2" t="s">
        <v>64</v>
      </c>
      <c r="D138" s="77"/>
      <c r="G138" s="78"/>
      <c r="H138" s="79"/>
      <c r="I138" s="78"/>
      <c r="J138" s="54"/>
    </row>
    <row r="139" spans="4:10" ht="12.75">
      <c r="D139" s="77"/>
      <c r="G139" s="54"/>
      <c r="I139" s="54"/>
      <c r="J139" s="78"/>
    </row>
    <row r="140" spans="1:10" ht="12.75">
      <c r="A140" s="2" t="s">
        <v>65</v>
      </c>
      <c r="D140" s="77"/>
      <c r="G140" s="78"/>
      <c r="H140" s="79"/>
      <c r="I140" s="78"/>
      <c r="J140" s="54"/>
    </row>
    <row r="141" spans="4:10" ht="12.75">
      <c r="D141" s="77"/>
      <c r="G141" s="54"/>
      <c r="I141" s="54"/>
      <c r="J141" s="78"/>
    </row>
    <row r="142" spans="1:10" ht="12.75">
      <c r="A142" s="2" t="s">
        <v>66</v>
      </c>
      <c r="D142" s="77"/>
      <c r="G142" s="78"/>
      <c r="H142" s="79"/>
      <c r="I142" s="78"/>
      <c r="J142" s="54"/>
    </row>
    <row r="143" spans="4:10" ht="12.75">
      <c r="D143" s="77"/>
      <c r="G143" s="54"/>
      <c r="I143" s="54"/>
      <c r="J143" s="78"/>
    </row>
    <row r="144" spans="1:10" ht="12.75">
      <c r="A144" s="2" t="s">
        <v>67</v>
      </c>
      <c r="D144" s="77"/>
      <c r="G144" s="78"/>
      <c r="H144" s="79"/>
      <c r="I144" s="78"/>
      <c r="J144" s="54"/>
    </row>
    <row r="145" spans="4:10" ht="12.75">
      <c r="D145" s="77"/>
      <c r="G145" s="54"/>
      <c r="I145" s="54"/>
      <c r="J145" s="78"/>
    </row>
    <row r="146" spans="1:10" ht="12.75">
      <c r="A146" s="2" t="s">
        <v>68</v>
      </c>
      <c r="D146" s="77"/>
      <c r="G146" s="78"/>
      <c r="H146" s="79"/>
      <c r="I146" s="78"/>
      <c r="J146" s="54"/>
    </row>
    <row r="147" spans="4:10" ht="12.75">
      <c r="D147" s="77"/>
      <c r="G147" s="54"/>
      <c r="I147" s="54"/>
      <c r="J147" s="78"/>
    </row>
    <row r="148" spans="1:10" ht="12.75">
      <c r="A148" s="2" t="s">
        <v>69</v>
      </c>
      <c r="D148" s="77"/>
      <c r="G148" s="78"/>
      <c r="H148" s="79"/>
      <c r="I148" s="78"/>
      <c r="J148" s="54"/>
    </row>
    <row r="149" spans="8:10" ht="12.75">
      <c r="H149" s="78"/>
      <c r="I149" s="78"/>
      <c r="J149" s="78"/>
    </row>
    <row r="150" spans="8:10" ht="12.75">
      <c r="H150" s="54"/>
      <c r="I150" s="54"/>
      <c r="J150" s="54"/>
    </row>
    <row r="151" spans="8:10" ht="12.75">
      <c r="H151" s="78"/>
      <c r="I151" s="78"/>
      <c r="J151" s="78"/>
    </row>
    <row r="152" spans="1:10" ht="12.75">
      <c r="A152" s="22" t="s">
        <v>71</v>
      </c>
      <c r="H152" s="78"/>
      <c r="I152" s="79"/>
      <c r="J152" s="78"/>
    </row>
    <row r="153" spans="8:10" ht="13.5" thickBot="1">
      <c r="H153" s="78"/>
      <c r="I153" s="79"/>
      <c r="J153" s="78"/>
    </row>
    <row r="154" spans="1:10" ht="12.75">
      <c r="A154" s="80"/>
      <c r="B154" s="81"/>
      <c r="C154" s="81"/>
      <c r="D154" s="81"/>
      <c r="E154" s="81"/>
      <c r="F154" s="81"/>
      <c r="G154" s="81"/>
      <c r="H154" s="82"/>
      <c r="I154" s="79"/>
      <c r="J154" s="78"/>
    </row>
    <row r="155" spans="1:8" ht="12.75">
      <c r="A155" s="83"/>
      <c r="B155" s="84"/>
      <c r="C155" s="84"/>
      <c r="D155" s="84"/>
      <c r="E155" s="84"/>
      <c r="F155" s="84"/>
      <c r="G155" s="84"/>
      <c r="H155" s="85"/>
    </row>
    <row r="156" spans="1:8" ht="12.75">
      <c r="A156" s="83"/>
      <c r="B156" s="86"/>
      <c r="C156" s="86"/>
      <c r="D156" s="84"/>
      <c r="E156" s="84"/>
      <c r="F156" s="84"/>
      <c r="G156" s="84"/>
      <c r="H156" s="85"/>
    </row>
    <row r="157" spans="1:10" ht="12.75">
      <c r="A157" s="83"/>
      <c r="B157" s="84"/>
      <c r="C157" s="84"/>
      <c r="D157" s="84"/>
      <c r="E157" s="84"/>
      <c r="F157" s="84"/>
      <c r="G157" s="84"/>
      <c r="H157" s="85"/>
      <c r="I157" s="54"/>
      <c r="J157" s="54"/>
    </row>
    <row r="158" spans="1:10" ht="12.75">
      <c r="A158" s="83"/>
      <c r="B158" s="84"/>
      <c r="C158" s="84"/>
      <c r="D158" s="84"/>
      <c r="E158" s="84"/>
      <c r="F158" s="84"/>
      <c r="G158" s="84"/>
      <c r="H158" s="85"/>
      <c r="I158" s="54"/>
      <c r="J158" s="54"/>
    </row>
    <row r="159" spans="1:10" ht="12.75">
      <c r="A159" s="83"/>
      <c r="B159" s="84"/>
      <c r="C159" s="84"/>
      <c r="D159" s="84"/>
      <c r="E159" s="84"/>
      <c r="F159" s="84"/>
      <c r="G159" s="84"/>
      <c r="H159" s="85"/>
      <c r="I159" s="54"/>
      <c r="J159" s="54"/>
    </row>
    <row r="160" spans="1:10" ht="12.75">
      <c r="A160" s="83"/>
      <c r="B160" s="84"/>
      <c r="C160" s="84"/>
      <c r="D160" s="84"/>
      <c r="E160" s="84"/>
      <c r="F160" s="84"/>
      <c r="G160" s="84"/>
      <c r="H160" s="85"/>
      <c r="I160" s="54"/>
      <c r="J160" s="54"/>
    </row>
    <row r="161" spans="1:10" ht="12.75">
      <c r="A161" s="83"/>
      <c r="B161" s="84"/>
      <c r="C161" s="84"/>
      <c r="D161" s="84"/>
      <c r="E161" s="84"/>
      <c r="F161" s="84"/>
      <c r="G161" s="84"/>
      <c r="H161" s="85"/>
      <c r="I161" s="54"/>
      <c r="J161" s="54"/>
    </row>
    <row r="162" spans="1:10" ht="12.75">
      <c r="A162" s="83"/>
      <c r="B162" s="84"/>
      <c r="C162" s="84"/>
      <c r="D162" s="84"/>
      <c r="E162" s="84"/>
      <c r="F162" s="84"/>
      <c r="G162" s="84"/>
      <c r="H162" s="85"/>
      <c r="I162" s="54"/>
      <c r="J162" s="54"/>
    </row>
    <row r="163" spans="1:10" ht="12.75">
      <c r="A163" s="83"/>
      <c r="B163" s="84"/>
      <c r="C163" s="84"/>
      <c r="D163" s="84"/>
      <c r="E163" s="84"/>
      <c r="F163" s="84"/>
      <c r="G163" s="84"/>
      <c r="H163" s="85"/>
      <c r="I163" s="54"/>
      <c r="J163" s="54"/>
    </row>
    <row r="164" spans="1:10" ht="13.5" thickBot="1">
      <c r="A164" s="87"/>
      <c r="B164" s="88"/>
      <c r="C164" s="88"/>
      <c r="D164" s="88"/>
      <c r="E164" s="88"/>
      <c r="F164" s="88"/>
      <c r="G164" s="88"/>
      <c r="H164" s="89"/>
      <c r="I164" s="54"/>
      <c r="J164" s="54"/>
    </row>
    <row r="165" spans="2:10" ht="12.75">
      <c r="B165" s="54"/>
      <c r="C165" s="54"/>
      <c r="D165" s="54"/>
      <c r="E165" s="54"/>
      <c r="F165" s="54"/>
      <c r="G165" s="54"/>
      <c r="H165" s="54"/>
      <c r="I165" s="54"/>
      <c r="J165" s="54"/>
    </row>
    <row r="166" spans="2:10" ht="12.75">
      <c r="B166" s="54"/>
      <c r="C166" s="54"/>
      <c r="D166" s="54"/>
      <c r="E166" s="54"/>
      <c r="F166" s="54"/>
      <c r="G166" s="54"/>
      <c r="H166" s="54"/>
      <c r="I166" s="54"/>
      <c r="J166" s="54"/>
    </row>
    <row r="167" spans="2:10" ht="12.75">
      <c r="B167" s="54"/>
      <c r="C167" s="54"/>
      <c r="D167" s="54"/>
      <c r="E167" s="54"/>
      <c r="F167" s="54"/>
      <c r="G167" s="54"/>
      <c r="H167" s="54"/>
      <c r="I167" s="54"/>
      <c r="J167" s="54"/>
    </row>
    <row r="169" ht="13.5" thickBot="1"/>
    <row r="170" spans="2:7" ht="13.5" thickTop="1">
      <c r="B170" s="5" t="s">
        <v>2</v>
      </c>
      <c r="C170" s="90"/>
      <c r="D170" s="91" t="str">
        <f>D5</f>
        <v>Talleres gráficos Garcia</v>
      </c>
      <c r="E170" s="92"/>
      <c r="F170" s="92"/>
      <c r="G170" s="93"/>
    </row>
    <row r="171" spans="2:7" ht="12.75">
      <c r="B171" s="10" t="s">
        <v>3</v>
      </c>
      <c r="C171" s="54"/>
      <c r="D171" s="94" t="str">
        <f>D6</f>
        <v>Paquetería</v>
      </c>
      <c r="E171" s="69"/>
      <c r="F171" s="69"/>
      <c r="G171" s="95"/>
    </row>
    <row r="172" spans="2:7" ht="13.5" thickBot="1">
      <c r="B172" s="15" t="s">
        <v>4</v>
      </c>
      <c r="C172" s="96"/>
      <c r="D172" s="97" t="str">
        <f>D7</f>
        <v>Aprovisionamiento</v>
      </c>
      <c r="E172" s="98"/>
      <c r="F172" s="98"/>
      <c r="G172" s="99"/>
    </row>
    <row r="173" ht="13.5" thickTop="1"/>
    <row r="174" spans="1:7" ht="15.75">
      <c r="A174" s="74" t="s">
        <v>52</v>
      </c>
      <c r="B174" s="385" t="s">
        <v>290</v>
      </c>
      <c r="C174" s="385"/>
      <c r="D174" s="385"/>
      <c r="G174" s="76" t="s">
        <v>70</v>
      </c>
    </row>
    <row r="175" spans="1:7" ht="15.75">
      <c r="A175" s="74"/>
      <c r="B175" s="75"/>
      <c r="C175" s="75"/>
      <c r="D175" s="75"/>
      <c r="G175" s="42"/>
    </row>
    <row r="176" spans="1:8" ht="12.75">
      <c r="A176" s="77" t="s">
        <v>291</v>
      </c>
      <c r="B176" s="77"/>
      <c r="C176" s="77"/>
      <c r="D176" s="77"/>
      <c r="G176" s="78"/>
      <c r="H176" s="79"/>
    </row>
    <row r="177" spans="1:7" ht="12.75">
      <c r="A177" s="77"/>
      <c r="B177" s="77"/>
      <c r="C177" s="77"/>
      <c r="D177" s="77"/>
      <c r="G177" s="54"/>
    </row>
    <row r="178" spans="1:8" ht="12.75">
      <c r="A178" s="77" t="s">
        <v>292</v>
      </c>
      <c r="B178" s="77"/>
      <c r="C178" s="77"/>
      <c r="D178" s="77"/>
      <c r="G178" s="78"/>
      <c r="H178" s="79"/>
    </row>
    <row r="179" spans="1:7" ht="12.75">
      <c r="A179" s="77"/>
      <c r="B179" s="77"/>
      <c r="C179" s="77"/>
      <c r="D179" s="77"/>
      <c r="G179" s="54"/>
    </row>
    <row r="180" spans="1:8" ht="12.75">
      <c r="A180" s="77" t="s">
        <v>293</v>
      </c>
      <c r="B180" s="77"/>
      <c r="C180" s="77"/>
      <c r="D180" s="77"/>
      <c r="G180" s="78"/>
      <c r="H180" s="79"/>
    </row>
    <row r="181" spans="1:7" ht="12.75">
      <c r="A181" s="77"/>
      <c r="B181" s="77"/>
      <c r="C181" s="77"/>
      <c r="D181" s="77"/>
      <c r="G181" s="54"/>
    </row>
    <row r="182" spans="1:8" ht="12.75">
      <c r="A182" s="77" t="s">
        <v>294</v>
      </c>
      <c r="B182" s="77"/>
      <c r="C182" s="77"/>
      <c r="D182" s="77"/>
      <c r="G182" s="78"/>
      <c r="H182" s="79"/>
    </row>
    <row r="183" spans="1:7" ht="12.75">
      <c r="A183" s="77" t="s">
        <v>295</v>
      </c>
      <c r="B183" s="77"/>
      <c r="C183" s="77"/>
      <c r="D183" s="77"/>
      <c r="G183" s="54"/>
    </row>
    <row r="184" spans="1:8" ht="12.75">
      <c r="A184" s="77"/>
      <c r="B184" s="77"/>
      <c r="C184" s="77"/>
      <c r="D184" s="77"/>
      <c r="G184" s="78"/>
      <c r="H184" s="79"/>
    </row>
    <row r="185" spans="1:7" ht="12.75">
      <c r="A185" s="77" t="s">
        <v>296</v>
      </c>
      <c r="B185" s="77"/>
      <c r="C185" s="77"/>
      <c r="D185" s="77"/>
      <c r="G185" s="54"/>
    </row>
    <row r="186" spans="1:8" ht="12.75">
      <c r="A186" s="2" t="s">
        <v>297</v>
      </c>
      <c r="D186" s="77"/>
      <c r="G186" s="78"/>
      <c r="H186" s="79"/>
    </row>
    <row r="187" spans="4:7" ht="12.75">
      <c r="D187" s="77"/>
      <c r="G187" s="54"/>
    </row>
    <row r="188" spans="1:8" ht="12.75">
      <c r="A188" s="2" t="s">
        <v>298</v>
      </c>
      <c r="D188" s="77"/>
      <c r="G188" s="78"/>
      <c r="H188" s="79"/>
    </row>
    <row r="189" spans="1:7" ht="12.75">
      <c r="A189" s="2" t="s">
        <v>299</v>
      </c>
      <c r="D189" s="77"/>
      <c r="G189" s="54"/>
    </row>
    <row r="190" spans="4:8" ht="12.75">
      <c r="D190" s="77"/>
      <c r="G190" s="78"/>
      <c r="H190" s="79"/>
    </row>
    <row r="191" spans="1:7" ht="12.75">
      <c r="A191" s="2" t="s">
        <v>300</v>
      </c>
      <c r="D191" s="77"/>
      <c r="G191" s="54"/>
    </row>
    <row r="192" spans="4:8" ht="12.75">
      <c r="D192" s="77"/>
      <c r="G192" s="78"/>
      <c r="H192" s="79"/>
    </row>
    <row r="193" spans="4:7" ht="12.75">
      <c r="D193" s="77"/>
      <c r="G193" s="54"/>
    </row>
    <row r="194" spans="1:8" ht="12.75">
      <c r="A194" s="22" t="s">
        <v>71</v>
      </c>
      <c r="D194" s="77"/>
      <c r="G194" s="78"/>
      <c r="H194" s="79"/>
    </row>
    <row r="195" spans="4:7" ht="13.5" thickBot="1">
      <c r="D195" s="77"/>
      <c r="G195" s="54"/>
    </row>
    <row r="196" spans="1:8" ht="12.75">
      <c r="A196" s="80"/>
      <c r="B196" s="81"/>
      <c r="C196" s="81"/>
      <c r="D196" s="100"/>
      <c r="E196" s="81"/>
      <c r="F196" s="81"/>
      <c r="G196" s="101"/>
      <c r="H196" s="82"/>
    </row>
    <row r="197" spans="1:8" ht="12.75">
      <c r="A197" s="83"/>
      <c r="B197" s="84"/>
      <c r="C197" s="84"/>
      <c r="D197" s="102"/>
      <c r="E197" s="84"/>
      <c r="F197" s="84"/>
      <c r="G197" s="84"/>
      <c r="H197" s="85"/>
    </row>
    <row r="198" spans="1:8" ht="12.75">
      <c r="A198" s="83"/>
      <c r="B198" s="84"/>
      <c r="C198" s="84"/>
      <c r="D198" s="102"/>
      <c r="E198" s="84"/>
      <c r="F198" s="84"/>
      <c r="G198" s="103"/>
      <c r="H198" s="104"/>
    </row>
    <row r="199" spans="1:8" ht="12.75">
      <c r="A199" s="83"/>
      <c r="B199" s="84"/>
      <c r="C199" s="84"/>
      <c r="D199" s="102"/>
      <c r="E199" s="84"/>
      <c r="F199" s="84"/>
      <c r="G199" s="84"/>
      <c r="H199" s="85"/>
    </row>
    <row r="200" spans="1:8" ht="12.75">
      <c r="A200" s="83"/>
      <c r="B200" s="84"/>
      <c r="C200" s="84"/>
      <c r="D200" s="102"/>
      <c r="E200" s="84"/>
      <c r="F200" s="84"/>
      <c r="G200" s="103"/>
      <c r="H200" s="104"/>
    </row>
    <row r="201" spans="1:8" ht="12.75">
      <c r="A201" s="83"/>
      <c r="B201" s="84"/>
      <c r="C201" s="84"/>
      <c r="D201" s="102"/>
      <c r="E201" s="84"/>
      <c r="F201" s="84"/>
      <c r="G201" s="84"/>
      <c r="H201" s="85"/>
    </row>
    <row r="202" spans="1:8" ht="12.75">
      <c r="A202" s="83"/>
      <c r="B202" s="84"/>
      <c r="C202" s="84"/>
      <c r="D202" s="102"/>
      <c r="E202" s="84"/>
      <c r="F202" s="84"/>
      <c r="G202" s="103"/>
      <c r="H202" s="104"/>
    </row>
    <row r="203" spans="1:8" ht="12.75">
      <c r="A203" s="83"/>
      <c r="B203" s="84"/>
      <c r="C203" s="84"/>
      <c r="D203" s="102"/>
      <c r="E203" s="84"/>
      <c r="F203" s="84"/>
      <c r="G203" s="84"/>
      <c r="H203" s="85"/>
    </row>
    <row r="204" spans="1:8" ht="12.75">
      <c r="A204" s="83"/>
      <c r="B204" s="84"/>
      <c r="C204" s="84"/>
      <c r="D204" s="102"/>
      <c r="E204" s="84"/>
      <c r="F204" s="84"/>
      <c r="G204" s="103"/>
      <c r="H204" s="104"/>
    </row>
    <row r="205" spans="1:8" ht="12.75">
      <c r="A205" s="83"/>
      <c r="B205" s="84"/>
      <c r="C205" s="84"/>
      <c r="D205" s="102"/>
      <c r="E205" s="84"/>
      <c r="F205" s="84"/>
      <c r="G205" s="84"/>
      <c r="H205" s="85"/>
    </row>
    <row r="206" spans="1:8" ht="12.75">
      <c r="A206" s="83"/>
      <c r="B206" s="84"/>
      <c r="C206" s="84"/>
      <c r="D206" s="102"/>
      <c r="E206" s="84"/>
      <c r="F206" s="84"/>
      <c r="G206" s="103"/>
      <c r="H206" s="104"/>
    </row>
    <row r="207" spans="1:8" ht="12.75">
      <c r="A207" s="83"/>
      <c r="B207" s="84"/>
      <c r="C207" s="84"/>
      <c r="D207" s="84"/>
      <c r="E207" s="84"/>
      <c r="F207" s="84"/>
      <c r="G207" s="84"/>
      <c r="H207" s="104"/>
    </row>
    <row r="208" spans="1:8" ht="12.75">
      <c r="A208" s="83"/>
      <c r="B208" s="84"/>
      <c r="C208" s="84"/>
      <c r="D208" s="84"/>
      <c r="E208" s="84"/>
      <c r="F208" s="84"/>
      <c r="G208" s="84"/>
      <c r="H208" s="85"/>
    </row>
    <row r="209" spans="1:8" ht="12.75">
      <c r="A209" s="83"/>
      <c r="B209" s="84"/>
      <c r="C209" s="84"/>
      <c r="D209" s="84"/>
      <c r="E209" s="84"/>
      <c r="F209" s="84"/>
      <c r="G209" s="84"/>
      <c r="H209" s="104"/>
    </row>
    <row r="210" spans="1:8" ht="12.75">
      <c r="A210" s="105"/>
      <c r="B210" s="84"/>
      <c r="C210" s="84"/>
      <c r="D210" s="84"/>
      <c r="E210" s="84"/>
      <c r="F210" s="84"/>
      <c r="G210" s="84"/>
      <c r="H210" s="104"/>
    </row>
    <row r="211" spans="1:8" ht="12.75">
      <c r="A211" s="83"/>
      <c r="B211" s="84"/>
      <c r="C211" s="84"/>
      <c r="D211" s="84"/>
      <c r="E211" s="84"/>
      <c r="F211" s="84"/>
      <c r="G211" s="84"/>
      <c r="H211" s="104"/>
    </row>
    <row r="212" spans="1:8" ht="12.75">
      <c r="A212" s="83"/>
      <c r="B212" s="84"/>
      <c r="C212" s="84"/>
      <c r="D212" s="84"/>
      <c r="E212" s="84"/>
      <c r="F212" s="84"/>
      <c r="G212" s="84"/>
      <c r="H212" s="104"/>
    </row>
    <row r="213" spans="1:8" ht="12.75">
      <c r="A213" s="83"/>
      <c r="B213" s="84"/>
      <c r="C213" s="84"/>
      <c r="D213" s="84"/>
      <c r="E213" s="84"/>
      <c r="F213" s="84"/>
      <c r="G213" s="84"/>
      <c r="H213" s="85"/>
    </row>
    <row r="214" spans="1:8" ht="12.75">
      <c r="A214" s="83"/>
      <c r="B214" s="86"/>
      <c r="C214" s="86"/>
      <c r="D214" s="84"/>
      <c r="E214" s="84"/>
      <c r="F214" s="84"/>
      <c r="G214" s="84"/>
      <c r="H214" s="85"/>
    </row>
    <row r="215" spans="1:8" ht="12.75">
      <c r="A215" s="83"/>
      <c r="B215" s="84"/>
      <c r="C215" s="84"/>
      <c r="D215" s="84"/>
      <c r="E215" s="84"/>
      <c r="F215" s="84"/>
      <c r="G215" s="84"/>
      <c r="H215" s="85"/>
    </row>
    <row r="216" spans="1:8" ht="12.75">
      <c r="A216" s="83"/>
      <c r="B216" s="84"/>
      <c r="C216" s="84"/>
      <c r="D216" s="84"/>
      <c r="E216" s="84"/>
      <c r="F216" s="84"/>
      <c r="G216" s="84"/>
      <c r="H216" s="85"/>
    </row>
    <row r="217" spans="1:8" ht="12.75">
      <c r="A217" s="83"/>
      <c r="B217" s="84"/>
      <c r="C217" s="84"/>
      <c r="D217" s="84"/>
      <c r="E217" s="84"/>
      <c r="F217" s="84"/>
      <c r="G217" s="84"/>
      <c r="H217" s="85"/>
    </row>
    <row r="218" spans="1:8" ht="12.75">
      <c r="A218" s="83"/>
      <c r="B218" s="84"/>
      <c r="C218" s="84"/>
      <c r="D218" s="84"/>
      <c r="E218" s="84"/>
      <c r="F218" s="84"/>
      <c r="G218" s="84"/>
      <c r="H218" s="85"/>
    </row>
    <row r="219" spans="1:8" ht="12.75">
      <c r="A219" s="83"/>
      <c r="B219" s="84"/>
      <c r="C219" s="84"/>
      <c r="D219" s="84"/>
      <c r="E219" s="84"/>
      <c r="F219" s="84"/>
      <c r="G219" s="84"/>
      <c r="H219" s="85"/>
    </row>
    <row r="220" spans="1:8" ht="12.75">
      <c r="A220" s="83"/>
      <c r="B220" s="84"/>
      <c r="C220" s="84"/>
      <c r="D220" s="84"/>
      <c r="E220" s="84"/>
      <c r="F220" s="84"/>
      <c r="G220" s="84"/>
      <c r="H220" s="85"/>
    </row>
    <row r="221" spans="1:8" ht="12.75">
      <c r="A221" s="83"/>
      <c r="B221" s="84"/>
      <c r="C221" s="84"/>
      <c r="D221" s="84"/>
      <c r="E221" s="84"/>
      <c r="F221" s="84"/>
      <c r="G221" s="84"/>
      <c r="H221" s="85"/>
    </row>
    <row r="222" spans="1:8" ht="12.75">
      <c r="A222" s="83"/>
      <c r="B222" s="84"/>
      <c r="C222" s="84"/>
      <c r="D222" s="84"/>
      <c r="E222" s="84"/>
      <c r="F222" s="84"/>
      <c r="G222" s="84"/>
      <c r="H222" s="85"/>
    </row>
    <row r="223" spans="1:8" ht="12.75">
      <c r="A223" s="83"/>
      <c r="B223" s="84"/>
      <c r="C223" s="84"/>
      <c r="D223" s="84"/>
      <c r="E223" s="84"/>
      <c r="F223" s="84"/>
      <c r="G223" s="84"/>
      <c r="H223" s="85"/>
    </row>
    <row r="224" spans="1:8" ht="12.75">
      <c r="A224" s="83"/>
      <c r="B224" s="84"/>
      <c r="C224" s="84"/>
      <c r="D224" s="84"/>
      <c r="E224" s="84"/>
      <c r="F224" s="84"/>
      <c r="G224" s="84"/>
      <c r="H224" s="85"/>
    </row>
    <row r="225" spans="1:8" ht="13.5" thickBot="1">
      <c r="A225" s="87"/>
      <c r="B225" s="88"/>
      <c r="C225" s="88"/>
      <c r="D225" s="88"/>
      <c r="E225" s="88"/>
      <c r="F225" s="88"/>
      <c r="G225" s="88"/>
      <c r="H225" s="89"/>
    </row>
    <row r="226" spans="2:8" ht="12.75">
      <c r="B226" s="54"/>
      <c r="C226" s="54"/>
      <c r="D226" s="54"/>
      <c r="E226" s="54"/>
      <c r="F226" s="54"/>
      <c r="G226" s="54"/>
      <c r="H226" s="54"/>
    </row>
    <row r="227" spans="2:8" ht="12.75">
      <c r="B227" s="54"/>
      <c r="C227" s="54"/>
      <c r="D227" s="54"/>
      <c r="E227" s="54"/>
      <c r="F227" s="54"/>
      <c r="G227" s="54"/>
      <c r="H227" s="54"/>
    </row>
    <row r="228" spans="2:8" ht="12.75">
      <c r="B228" s="54"/>
      <c r="C228" s="54"/>
      <c r="D228" s="54"/>
      <c r="E228" s="54"/>
      <c r="F228" s="54"/>
      <c r="G228" s="54"/>
      <c r="H228" s="54"/>
    </row>
    <row r="230" ht="13.5" thickBot="1"/>
    <row r="231" spans="2:7" ht="13.5" thickTop="1">
      <c r="B231" s="5" t="s">
        <v>2</v>
      </c>
      <c r="C231" s="90"/>
      <c r="D231" s="91" t="str">
        <f>D5</f>
        <v>Talleres gráficos Garcia</v>
      </c>
      <c r="E231" s="92"/>
      <c r="F231" s="92"/>
      <c r="G231" s="93"/>
    </row>
    <row r="232" spans="2:7" ht="12.75">
      <c r="B232" s="10" t="s">
        <v>3</v>
      </c>
      <c r="C232" s="54"/>
      <c r="D232" s="94" t="str">
        <f>D6</f>
        <v>Paquetería</v>
      </c>
      <c r="E232" s="69"/>
      <c r="F232" s="69"/>
      <c r="G232" s="95"/>
    </row>
    <row r="233" spans="2:7" ht="13.5" thickBot="1">
      <c r="B233" s="15" t="s">
        <v>4</v>
      </c>
      <c r="C233" s="96"/>
      <c r="D233" s="97" t="str">
        <f>D7</f>
        <v>Aprovisionamiento</v>
      </c>
      <c r="E233" s="98"/>
      <c r="F233" s="98"/>
      <c r="G233" s="99"/>
    </row>
    <row r="234" ht="13.5" thickTop="1"/>
    <row r="235" spans="1:7" ht="15.75">
      <c r="A235" s="74" t="s">
        <v>52</v>
      </c>
      <c r="B235" s="385" t="s">
        <v>301</v>
      </c>
      <c r="C235" s="385"/>
      <c r="D235" s="385"/>
      <c r="G235" s="76"/>
    </row>
    <row r="237" ht="12.75">
      <c r="A237" s="22" t="s">
        <v>302</v>
      </c>
    </row>
    <row r="238" ht="13.5" thickBot="1"/>
    <row r="239" spans="1:8" ht="12.75">
      <c r="A239" s="80"/>
      <c r="B239" s="81"/>
      <c r="C239" s="81"/>
      <c r="D239" s="81"/>
      <c r="E239" s="81"/>
      <c r="F239" s="81"/>
      <c r="G239" s="81"/>
      <c r="H239" s="106"/>
    </row>
    <row r="240" spans="1:8" ht="12.75">
      <c r="A240" s="83"/>
      <c r="B240" s="84"/>
      <c r="C240" s="84"/>
      <c r="D240" s="84"/>
      <c r="E240" s="84"/>
      <c r="F240" s="84"/>
      <c r="G240" s="84"/>
      <c r="H240" s="85"/>
    </row>
    <row r="241" spans="1:8" ht="12.75">
      <c r="A241" s="83"/>
      <c r="B241" s="84"/>
      <c r="C241" s="84"/>
      <c r="D241" s="84"/>
      <c r="E241" s="84"/>
      <c r="F241" s="84"/>
      <c r="G241" s="84"/>
      <c r="H241" s="85"/>
    </row>
    <row r="242" spans="1:8" ht="12.75">
      <c r="A242" s="83"/>
      <c r="B242" s="84"/>
      <c r="C242" s="84"/>
      <c r="D242" s="84"/>
      <c r="E242" s="84"/>
      <c r="F242" s="84"/>
      <c r="G242" s="84"/>
      <c r="H242" s="85"/>
    </row>
    <row r="243" spans="1:8" ht="12.75">
      <c r="A243" s="83"/>
      <c r="B243" s="84"/>
      <c r="C243" s="84"/>
      <c r="D243" s="84"/>
      <c r="E243" s="84"/>
      <c r="F243" s="84"/>
      <c r="G243" s="84"/>
      <c r="H243" s="85"/>
    </row>
    <row r="244" spans="1:8" ht="12.75">
      <c r="A244" s="83"/>
      <c r="B244" s="84"/>
      <c r="C244" s="84"/>
      <c r="D244" s="84"/>
      <c r="E244" s="84"/>
      <c r="F244" s="84"/>
      <c r="G244" s="84"/>
      <c r="H244" s="85"/>
    </row>
    <row r="245" spans="1:8" ht="12.75">
      <c r="A245" s="83"/>
      <c r="B245" s="84"/>
      <c r="C245" s="84"/>
      <c r="D245" s="84"/>
      <c r="E245" s="84"/>
      <c r="F245" s="84"/>
      <c r="G245" s="84"/>
      <c r="H245" s="85"/>
    </row>
    <row r="246" spans="1:8" ht="12.75">
      <c r="A246" s="83"/>
      <c r="B246" s="84"/>
      <c r="C246" s="84"/>
      <c r="D246" s="84"/>
      <c r="E246" s="84"/>
      <c r="F246" s="84"/>
      <c r="G246" s="84"/>
      <c r="H246" s="85"/>
    </row>
    <row r="247" spans="1:8" ht="12.75">
      <c r="A247" s="83"/>
      <c r="B247" s="84"/>
      <c r="C247" s="84"/>
      <c r="D247" s="84"/>
      <c r="E247" s="84"/>
      <c r="F247" s="84"/>
      <c r="G247" s="84"/>
      <c r="H247" s="85"/>
    </row>
    <row r="248" spans="1:8" ht="12.75">
      <c r="A248" s="83"/>
      <c r="B248" s="84"/>
      <c r="C248" s="84"/>
      <c r="D248" s="84"/>
      <c r="E248" s="84"/>
      <c r="F248" s="84"/>
      <c r="G248" s="84"/>
      <c r="H248" s="85"/>
    </row>
    <row r="249" spans="1:8" ht="12.75">
      <c r="A249" s="83"/>
      <c r="B249" s="84"/>
      <c r="C249" s="84"/>
      <c r="D249" s="84"/>
      <c r="E249" s="84"/>
      <c r="F249" s="84"/>
      <c r="G249" s="84"/>
      <c r="H249" s="85"/>
    </row>
    <row r="250" spans="1:8" ht="12.75">
      <c r="A250" s="83"/>
      <c r="B250" s="84"/>
      <c r="C250" s="84"/>
      <c r="D250" s="84"/>
      <c r="E250" s="84"/>
      <c r="F250" s="84"/>
      <c r="G250" s="84"/>
      <c r="H250" s="85"/>
    </row>
    <row r="251" spans="1:8" ht="12.75">
      <c r="A251" s="83"/>
      <c r="B251" s="84"/>
      <c r="C251" s="84"/>
      <c r="D251" s="84"/>
      <c r="E251" s="84"/>
      <c r="F251" s="84"/>
      <c r="G251" s="84"/>
      <c r="H251" s="85"/>
    </row>
    <row r="252" spans="1:8" ht="12.75">
      <c r="A252" s="83"/>
      <c r="B252" s="84"/>
      <c r="C252" s="84"/>
      <c r="D252" s="84"/>
      <c r="E252" s="84"/>
      <c r="F252" s="84"/>
      <c r="G252" s="84"/>
      <c r="H252" s="85"/>
    </row>
    <row r="253" spans="1:8" ht="12.75">
      <c r="A253" s="83"/>
      <c r="B253" s="84"/>
      <c r="C253" s="84"/>
      <c r="D253" s="84"/>
      <c r="E253" s="84"/>
      <c r="F253" s="84"/>
      <c r="G253" s="84"/>
      <c r="H253" s="85"/>
    </row>
    <row r="254" spans="1:8" ht="12.75">
      <c r="A254" s="83"/>
      <c r="B254" s="84"/>
      <c r="C254" s="84"/>
      <c r="D254" s="84"/>
      <c r="E254" s="84"/>
      <c r="F254" s="84"/>
      <c r="G254" s="84"/>
      <c r="H254" s="85"/>
    </row>
    <row r="255" spans="1:8" ht="12.75">
      <c r="A255" s="83"/>
      <c r="B255" s="84"/>
      <c r="C255" s="84"/>
      <c r="D255" s="84"/>
      <c r="E255" s="84"/>
      <c r="F255" s="84"/>
      <c r="G255" s="84"/>
      <c r="H255" s="85"/>
    </row>
    <row r="256" spans="1:8" ht="12.75">
      <c r="A256" s="83"/>
      <c r="B256" s="84"/>
      <c r="C256" s="84"/>
      <c r="D256" s="84"/>
      <c r="E256" s="84"/>
      <c r="F256" s="84"/>
      <c r="G256" s="84"/>
      <c r="H256" s="85"/>
    </row>
    <row r="257" spans="1:8" ht="12.75">
      <c r="A257" s="83"/>
      <c r="B257" s="84"/>
      <c r="C257" s="84"/>
      <c r="D257" s="84"/>
      <c r="E257" s="84"/>
      <c r="F257" s="84"/>
      <c r="G257" s="84"/>
      <c r="H257" s="85"/>
    </row>
    <row r="258" spans="1:8" ht="12.75">
      <c r="A258" s="83"/>
      <c r="B258" s="84"/>
      <c r="C258" s="84"/>
      <c r="D258" s="84"/>
      <c r="E258" s="84"/>
      <c r="F258" s="84"/>
      <c r="G258" s="84"/>
      <c r="H258" s="85"/>
    </row>
    <row r="259" spans="1:8" ht="12.75">
      <c r="A259" s="83"/>
      <c r="B259" s="84"/>
      <c r="C259" s="84"/>
      <c r="D259" s="84"/>
      <c r="E259" s="84"/>
      <c r="F259" s="84"/>
      <c r="G259" s="84"/>
      <c r="H259" s="85"/>
    </row>
    <row r="260" spans="1:8" ht="12.75">
      <c r="A260" s="83"/>
      <c r="B260" s="84"/>
      <c r="C260" s="84"/>
      <c r="D260" s="84"/>
      <c r="E260" s="84"/>
      <c r="F260" s="84"/>
      <c r="G260" s="84"/>
      <c r="H260" s="85"/>
    </row>
    <row r="261" spans="1:8" ht="12.75">
      <c r="A261" s="83"/>
      <c r="B261" s="84"/>
      <c r="C261" s="84"/>
      <c r="D261" s="84"/>
      <c r="E261" s="84"/>
      <c r="F261" s="84"/>
      <c r="G261" s="84"/>
      <c r="H261" s="85"/>
    </row>
    <row r="262" spans="1:8" ht="12.75">
      <c r="A262" s="83"/>
      <c r="B262" s="84"/>
      <c r="C262" s="84"/>
      <c r="D262" s="84"/>
      <c r="E262" s="84"/>
      <c r="F262" s="84"/>
      <c r="G262" s="84"/>
      <c r="H262" s="85"/>
    </row>
    <row r="263" spans="1:8" ht="12.75">
      <c r="A263" s="83"/>
      <c r="B263" s="84"/>
      <c r="C263" s="84"/>
      <c r="D263" s="84"/>
      <c r="E263" s="84"/>
      <c r="F263" s="84"/>
      <c r="G263" s="84"/>
      <c r="H263" s="85"/>
    </row>
    <row r="264" spans="1:8" ht="12.75">
      <c r="A264" s="83"/>
      <c r="B264" s="84"/>
      <c r="C264" s="84"/>
      <c r="D264" s="84"/>
      <c r="E264" s="84"/>
      <c r="F264" s="84"/>
      <c r="G264" s="84"/>
      <c r="H264" s="85"/>
    </row>
    <row r="265" spans="1:8" ht="12.75">
      <c r="A265" s="83"/>
      <c r="B265" s="84"/>
      <c r="C265" s="84"/>
      <c r="D265" s="84"/>
      <c r="E265" s="84"/>
      <c r="F265" s="84"/>
      <c r="G265" s="84"/>
      <c r="H265" s="85"/>
    </row>
    <row r="266" spans="1:8" ht="12.75">
      <c r="A266" s="83"/>
      <c r="B266" s="84"/>
      <c r="C266" s="84"/>
      <c r="D266" s="84"/>
      <c r="E266" s="84"/>
      <c r="F266" s="84"/>
      <c r="G266" s="84"/>
      <c r="H266" s="85"/>
    </row>
    <row r="267" spans="1:8" ht="13.5" thickBot="1">
      <c r="A267" s="87"/>
      <c r="B267" s="88"/>
      <c r="C267" s="88"/>
      <c r="D267" s="88"/>
      <c r="E267" s="88"/>
      <c r="F267" s="88"/>
      <c r="G267" s="88"/>
      <c r="H267" s="89"/>
    </row>
    <row r="269" ht="13.5" thickBot="1"/>
    <row r="270" spans="2:7" ht="13.5" thickBot="1">
      <c r="B270" s="2" t="s">
        <v>303</v>
      </c>
      <c r="G270" s="107"/>
    </row>
    <row r="271" ht="13.5" thickBot="1">
      <c r="G271" s="108"/>
    </row>
    <row r="272" spans="2:7" ht="13.5" thickBot="1">
      <c r="B272" s="2" t="s">
        <v>304</v>
      </c>
      <c r="G272" s="107"/>
    </row>
  </sheetData>
  <sheetProtection password="C2E1" sheet="1" objects="1" scenarios="1"/>
  <mergeCells count="42">
    <mergeCell ref="D80:E80"/>
    <mergeCell ref="A60:B60"/>
    <mergeCell ref="A61:B61"/>
    <mergeCell ref="A62:B62"/>
    <mergeCell ref="A63:B63"/>
    <mergeCell ref="B116:D116"/>
    <mergeCell ref="D78:E78"/>
    <mergeCell ref="A79:C79"/>
    <mergeCell ref="D79:E79"/>
    <mergeCell ref="A81:C81"/>
    <mergeCell ref="D81:E81"/>
    <mergeCell ref="A50:B50"/>
    <mergeCell ref="D50:E50"/>
    <mergeCell ref="C55:E55"/>
    <mergeCell ref="C57:E57"/>
    <mergeCell ref="A58:B58"/>
    <mergeCell ref="A59:B59"/>
    <mergeCell ref="A43:B43"/>
    <mergeCell ref="D43:E43"/>
    <mergeCell ref="D47:E47"/>
    <mergeCell ref="A48:B48"/>
    <mergeCell ref="D48:E48"/>
    <mergeCell ref="D49:E49"/>
    <mergeCell ref="A33:C33"/>
    <mergeCell ref="D33:E33"/>
    <mergeCell ref="A34:C34"/>
    <mergeCell ref="D34:E34"/>
    <mergeCell ref="D30:E30"/>
    <mergeCell ref="A31:C31"/>
    <mergeCell ref="D31:E31"/>
    <mergeCell ref="A32:C32"/>
    <mergeCell ref="D32:E32"/>
    <mergeCell ref="B174:D174"/>
    <mergeCell ref="B235:D235"/>
    <mergeCell ref="A35:C35"/>
    <mergeCell ref="D35:E35"/>
    <mergeCell ref="D39:E39"/>
    <mergeCell ref="D40:E40"/>
    <mergeCell ref="A41:B41"/>
    <mergeCell ref="D41:E41"/>
    <mergeCell ref="A42:B42"/>
    <mergeCell ref="D42:E42"/>
  </mergeCells>
  <dataValidations count="6">
    <dataValidation type="list" allowBlank="1" showInputMessage="1" showErrorMessage="1" sqref="E75">
      <formula1>"SI,NO"</formula1>
    </dataValidation>
    <dataValidation type="list" allowBlank="1" showInputMessage="1" showErrorMessage="1" sqref="G32">
      <formula1>$D$31:$D$35</formula1>
    </dataValidation>
    <dataValidation type="list" allowBlank="1" showInputMessage="1" showErrorMessage="1" sqref="G42">
      <formula1>$D$40:$D$43</formula1>
    </dataValidation>
    <dataValidation type="list" allowBlank="1" showInputMessage="1" showErrorMessage="1" sqref="G49">
      <formula1>$D$48:$D$50</formula1>
    </dataValidation>
    <dataValidation type="list" allowBlank="1" showInputMessage="1" showErrorMessage="1" sqref="G81">
      <formula1>$D$79:$D$81</formula1>
    </dataValidation>
    <dataValidation type="list" allowBlank="1" showInputMessage="1" showErrorMessage="1" sqref="G60">
      <formula1>$I$55:$I$67</formula1>
    </dataValidation>
  </dataValidations>
  <printOptions/>
  <pageMargins left="0.75" right="0.75" top="0.1968503937007874" bottom="0.1968503937007874" header="0" footer="0"/>
  <pageSetup horizontalDpi="600" verticalDpi="600" orientation="portrait" paperSize="9" r:id="rId3"/>
  <rowBreaks count="4" manualBreakCount="4">
    <brk id="51" max="255" man="1"/>
    <brk id="109" max="255" man="1"/>
    <brk id="167" max="255" man="1"/>
    <brk id="227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P159"/>
  <sheetViews>
    <sheetView showGridLines="0" zoomScale="133" zoomScaleNormal="133" zoomScalePageLayoutView="0" workbookViewId="0" topLeftCell="A1">
      <selection activeCell="D19" sqref="D19"/>
    </sheetView>
  </sheetViews>
  <sheetFormatPr defaultColWidth="11.421875" defaultRowHeight="12.75"/>
  <cols>
    <col min="1" max="1" width="19.00390625" style="2" customWidth="1"/>
    <col min="2" max="2" width="14.57421875" style="2" customWidth="1"/>
    <col min="3" max="3" width="17.421875" style="2" customWidth="1"/>
    <col min="4" max="4" width="13.140625" style="2" customWidth="1"/>
    <col min="5" max="5" width="12.28125" style="2" customWidth="1"/>
    <col min="6" max="7" width="11.421875" style="2" customWidth="1"/>
    <col min="8" max="8" width="4.28125" style="2" customWidth="1"/>
    <col min="9" max="9" width="5.140625" style="2" hidden="1" customWidth="1"/>
    <col min="10" max="10" width="4.28125" style="2" hidden="1" customWidth="1"/>
    <col min="11" max="11" width="5.7109375" style="2" hidden="1" customWidth="1"/>
    <col min="12" max="12" width="7.57421875" style="2" hidden="1" customWidth="1"/>
    <col min="13" max="13" width="3.57421875" style="2" hidden="1" customWidth="1"/>
    <col min="14" max="26" width="3.421875" style="2" hidden="1" customWidth="1"/>
    <col min="27" max="28" width="11.421875" style="2" customWidth="1"/>
    <col min="29" max="42" width="3.421875" style="2" customWidth="1"/>
    <col min="43" max="16384" width="11.421875" style="2" customWidth="1"/>
  </cols>
  <sheetData>
    <row r="1" ht="19.5" thickBot="1">
      <c r="A1" s="1" t="s">
        <v>78</v>
      </c>
    </row>
    <row r="2" spans="28:41" ht="12.75" customHeight="1">
      <c r="AB2" s="455" t="s">
        <v>191</v>
      </c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457"/>
    </row>
    <row r="3" spans="2:41" ht="13.5" thickBot="1">
      <c r="B3" s="3" t="s">
        <v>79</v>
      </c>
      <c r="AB3" s="458"/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59"/>
      <c r="AN3" s="459"/>
      <c r="AO3" s="460"/>
    </row>
    <row r="4" spans="2:41" ht="13.5" thickBot="1">
      <c r="B4" s="3"/>
      <c r="AB4" s="406"/>
      <c r="AC4" s="407"/>
      <c r="AD4" s="410" t="s">
        <v>192</v>
      </c>
      <c r="AE4" s="411"/>
      <c r="AF4" s="411"/>
      <c r="AG4" s="411"/>
      <c r="AH4" s="411"/>
      <c r="AI4" s="411"/>
      <c r="AJ4" s="411"/>
      <c r="AK4" s="411"/>
      <c r="AL4" s="411"/>
      <c r="AM4" s="411"/>
      <c r="AN4" s="411"/>
      <c r="AO4" s="412"/>
    </row>
    <row r="5" spans="2:41" ht="14.25" thickBot="1" thickTop="1">
      <c r="B5" s="5" t="s">
        <v>2</v>
      </c>
      <c r="C5" s="6"/>
      <c r="D5" s="7" t="s">
        <v>310</v>
      </c>
      <c r="E5" s="8"/>
      <c r="F5" s="8"/>
      <c r="G5" s="9"/>
      <c r="H5" s="111"/>
      <c r="I5" s="111"/>
      <c r="J5" s="111"/>
      <c r="K5" s="111"/>
      <c r="AB5" s="408"/>
      <c r="AC5" s="409"/>
      <c r="AD5" s="413" t="s">
        <v>193</v>
      </c>
      <c r="AE5" s="414"/>
      <c r="AF5" s="414"/>
      <c r="AG5" s="415"/>
      <c r="AH5" s="413" t="s">
        <v>194</v>
      </c>
      <c r="AI5" s="414"/>
      <c r="AJ5" s="414"/>
      <c r="AK5" s="415"/>
      <c r="AL5" s="413" t="s">
        <v>195</v>
      </c>
      <c r="AM5" s="414"/>
      <c r="AN5" s="414"/>
      <c r="AO5" s="415"/>
    </row>
    <row r="6" spans="2:41" ht="13.5" thickBot="1">
      <c r="B6" s="10" t="s">
        <v>3</v>
      </c>
      <c r="C6" s="11"/>
      <c r="D6" s="12" t="s">
        <v>49</v>
      </c>
      <c r="E6" s="13"/>
      <c r="F6" s="13"/>
      <c r="G6" s="14"/>
      <c r="H6" s="111"/>
      <c r="I6" s="111"/>
      <c r="J6" s="111"/>
      <c r="K6" s="111"/>
      <c r="AB6" s="410" t="s">
        <v>101</v>
      </c>
      <c r="AC6" s="412"/>
      <c r="AD6" s="112">
        <v>1</v>
      </c>
      <c r="AE6" s="112">
        <v>2</v>
      </c>
      <c r="AF6" s="112">
        <v>3</v>
      </c>
      <c r="AG6" s="112">
        <v>4</v>
      </c>
      <c r="AH6" s="112">
        <v>1</v>
      </c>
      <c r="AI6" s="112">
        <v>2</v>
      </c>
      <c r="AJ6" s="112">
        <v>3</v>
      </c>
      <c r="AK6" s="112">
        <v>4</v>
      </c>
      <c r="AL6" s="112">
        <v>1</v>
      </c>
      <c r="AM6" s="112">
        <v>2</v>
      </c>
      <c r="AN6" s="112">
        <v>3</v>
      </c>
      <c r="AO6" s="112">
        <v>4</v>
      </c>
    </row>
    <row r="7" spans="2:41" ht="13.5" thickBot="1">
      <c r="B7" s="15" t="s">
        <v>4</v>
      </c>
      <c r="C7" s="16"/>
      <c r="D7" s="17" t="s">
        <v>50</v>
      </c>
      <c r="E7" s="18"/>
      <c r="F7" s="18"/>
      <c r="G7" s="19"/>
      <c r="H7" s="111"/>
      <c r="I7" s="111"/>
      <c r="J7" s="111"/>
      <c r="K7" s="111"/>
      <c r="AB7" s="429" t="s">
        <v>92</v>
      </c>
      <c r="AC7" s="112">
        <v>1</v>
      </c>
      <c r="AD7" s="112">
        <v>1</v>
      </c>
      <c r="AE7" s="112">
        <v>2</v>
      </c>
      <c r="AF7" s="112">
        <v>3</v>
      </c>
      <c r="AG7" s="112">
        <v>4</v>
      </c>
      <c r="AH7" s="112">
        <v>1</v>
      </c>
      <c r="AI7" s="112">
        <v>2</v>
      </c>
      <c r="AJ7" s="112">
        <v>3</v>
      </c>
      <c r="AK7" s="112">
        <v>4</v>
      </c>
      <c r="AL7" s="112">
        <v>3</v>
      </c>
      <c r="AM7" s="112">
        <v>3</v>
      </c>
      <c r="AN7" s="112">
        <v>5</v>
      </c>
      <c r="AO7" s="112">
        <v>6</v>
      </c>
    </row>
    <row r="8" spans="1:41" ht="17.25" thickBot="1" thickTop="1">
      <c r="A8" s="113"/>
      <c r="AB8" s="430"/>
      <c r="AC8" s="112">
        <v>2</v>
      </c>
      <c r="AD8" s="112">
        <v>2</v>
      </c>
      <c r="AE8" s="112">
        <v>3</v>
      </c>
      <c r="AF8" s="112">
        <v>4</v>
      </c>
      <c r="AG8" s="112">
        <v>5</v>
      </c>
      <c r="AH8" s="112">
        <v>3</v>
      </c>
      <c r="AI8" s="112">
        <v>4</v>
      </c>
      <c r="AJ8" s="112">
        <v>5</v>
      </c>
      <c r="AK8" s="112">
        <v>6</v>
      </c>
      <c r="AL8" s="112">
        <v>4</v>
      </c>
      <c r="AM8" s="112">
        <v>5</v>
      </c>
      <c r="AN8" s="112">
        <v>6</v>
      </c>
      <c r="AO8" s="112">
        <v>7</v>
      </c>
    </row>
    <row r="9" spans="1:41" ht="16.5" thickBot="1">
      <c r="A9" s="113"/>
      <c r="B9" s="114"/>
      <c r="C9" s="114" t="s">
        <v>80</v>
      </c>
      <c r="AB9" s="430"/>
      <c r="AC9" s="112">
        <v>3</v>
      </c>
      <c r="AD9" s="112">
        <v>2</v>
      </c>
      <c r="AE9" s="112">
        <v>4</v>
      </c>
      <c r="AF9" s="112">
        <v>5</v>
      </c>
      <c r="AG9" s="112">
        <v>6</v>
      </c>
      <c r="AH9" s="112">
        <v>4</v>
      </c>
      <c r="AI9" s="112">
        <v>5</v>
      </c>
      <c r="AJ9" s="112">
        <v>6</v>
      </c>
      <c r="AK9" s="112">
        <v>7</v>
      </c>
      <c r="AL9" s="112">
        <v>5</v>
      </c>
      <c r="AM9" s="112">
        <v>6</v>
      </c>
      <c r="AN9" s="112">
        <v>7</v>
      </c>
      <c r="AO9" s="112">
        <v>8</v>
      </c>
    </row>
    <row r="10" spans="1:41" ht="13.5" thickBot="1">
      <c r="A10" s="22" t="s">
        <v>92</v>
      </c>
      <c r="AB10" s="430"/>
      <c r="AC10" s="112">
        <v>4</v>
      </c>
      <c r="AD10" s="112">
        <v>3</v>
      </c>
      <c r="AE10" s="112">
        <v>5</v>
      </c>
      <c r="AF10" s="112">
        <v>6</v>
      </c>
      <c r="AG10" s="112">
        <v>7</v>
      </c>
      <c r="AH10" s="112">
        <v>5</v>
      </c>
      <c r="AI10" s="112">
        <v>6</v>
      </c>
      <c r="AJ10" s="112">
        <v>7</v>
      </c>
      <c r="AK10" s="112">
        <v>8</v>
      </c>
      <c r="AL10" s="112">
        <v>6</v>
      </c>
      <c r="AM10" s="112">
        <v>7</v>
      </c>
      <c r="AN10" s="112">
        <v>8</v>
      </c>
      <c r="AO10" s="112">
        <v>9</v>
      </c>
    </row>
    <row r="11" spans="1:41" ht="13.5" thickBot="1">
      <c r="A11" s="115" t="s">
        <v>81</v>
      </c>
      <c r="B11" s="116" t="s">
        <v>82</v>
      </c>
      <c r="C11" s="117" t="s">
        <v>83</v>
      </c>
      <c r="AB11" s="431"/>
      <c r="AC11" s="112">
        <v>5</v>
      </c>
      <c r="AD11" s="112">
        <v>4</v>
      </c>
      <c r="AE11" s="112">
        <v>6</v>
      </c>
      <c r="AF11" s="112">
        <v>7</v>
      </c>
      <c r="AG11" s="112">
        <v>8</v>
      </c>
      <c r="AH11" s="112">
        <v>6</v>
      </c>
      <c r="AI11" s="112">
        <v>7</v>
      </c>
      <c r="AJ11" s="112">
        <v>8</v>
      </c>
      <c r="AK11" s="112">
        <v>9</v>
      </c>
      <c r="AL11" s="112">
        <v>7</v>
      </c>
      <c r="AM11" s="112">
        <v>8</v>
      </c>
      <c r="AN11" s="112">
        <v>9</v>
      </c>
      <c r="AO11" s="112">
        <v>9</v>
      </c>
    </row>
    <row r="12" spans="1:3" ht="13.5" thickBot="1">
      <c r="A12" s="118" t="s">
        <v>84</v>
      </c>
      <c r="B12" s="119">
        <v>1</v>
      </c>
      <c r="C12" s="120" t="s">
        <v>102</v>
      </c>
    </row>
    <row r="13" spans="1:3" ht="15" customHeight="1">
      <c r="A13" s="121" t="s">
        <v>86</v>
      </c>
      <c r="B13" s="122">
        <v>2</v>
      </c>
      <c r="C13" s="123"/>
    </row>
    <row r="14" spans="1:4" ht="15" customHeight="1" thickBot="1">
      <c r="A14" s="118" t="s">
        <v>87</v>
      </c>
      <c r="B14" s="119"/>
      <c r="C14" s="453" t="s">
        <v>85</v>
      </c>
      <c r="D14" s="124"/>
    </row>
    <row r="15" spans="1:35" ht="15" customHeight="1" thickBot="1">
      <c r="A15" s="121" t="s">
        <v>88</v>
      </c>
      <c r="B15" s="122">
        <v>3</v>
      </c>
      <c r="C15" s="404"/>
      <c r="AB15" s="461" t="s">
        <v>197</v>
      </c>
      <c r="AC15" s="462"/>
      <c r="AD15" s="410" t="s">
        <v>132</v>
      </c>
      <c r="AE15" s="411"/>
      <c r="AF15" s="411"/>
      <c r="AG15" s="411"/>
      <c r="AH15" s="411"/>
      <c r="AI15" s="412"/>
    </row>
    <row r="16" spans="1:35" ht="15" customHeight="1" thickBot="1">
      <c r="A16" s="118" t="s">
        <v>89</v>
      </c>
      <c r="B16" s="119"/>
      <c r="C16" s="404"/>
      <c r="AB16" s="463"/>
      <c r="AC16" s="464"/>
      <c r="AD16" s="413">
        <v>1</v>
      </c>
      <c r="AE16" s="414"/>
      <c r="AF16" s="415"/>
      <c r="AG16" s="413">
        <v>2</v>
      </c>
      <c r="AH16" s="414"/>
      <c r="AI16" s="415"/>
    </row>
    <row r="17" spans="1:35" ht="13.5" thickBot="1">
      <c r="A17" s="125" t="s">
        <v>90</v>
      </c>
      <c r="B17" s="126">
        <v>4</v>
      </c>
      <c r="C17" s="127"/>
      <c r="AB17" s="410" t="s">
        <v>133</v>
      </c>
      <c r="AC17" s="412"/>
      <c r="AD17" s="112">
        <v>1</v>
      </c>
      <c r="AE17" s="112">
        <v>2</v>
      </c>
      <c r="AF17" s="112">
        <v>3</v>
      </c>
      <c r="AG17" s="112">
        <v>1</v>
      </c>
      <c r="AH17" s="112">
        <v>2</v>
      </c>
      <c r="AI17" s="112">
        <v>3</v>
      </c>
    </row>
    <row r="18" spans="28:35" ht="13.5" thickBot="1">
      <c r="AB18" s="432" t="s">
        <v>196</v>
      </c>
      <c r="AC18" s="112">
        <v>1</v>
      </c>
      <c r="AD18" s="112">
        <v>1</v>
      </c>
      <c r="AE18" s="112">
        <v>2</v>
      </c>
      <c r="AF18" s="112">
        <v>2</v>
      </c>
      <c r="AG18" s="112">
        <v>1</v>
      </c>
      <c r="AH18" s="112">
        <v>2</v>
      </c>
      <c r="AI18" s="112">
        <v>3</v>
      </c>
    </row>
    <row r="19" spans="1:35" ht="13.5" thickBot="1">
      <c r="A19" s="128" t="s">
        <v>91</v>
      </c>
      <c r="B19" s="129">
        <v>3</v>
      </c>
      <c r="C19" s="129">
        <v>1</v>
      </c>
      <c r="D19" s="130">
        <f>B19+C19</f>
        <v>4</v>
      </c>
      <c r="AB19" s="433"/>
      <c r="AC19" s="112">
        <v>2</v>
      </c>
      <c r="AD19" s="112">
        <v>1</v>
      </c>
      <c r="AE19" s="112">
        <v>2</v>
      </c>
      <c r="AF19" s="112">
        <v>3</v>
      </c>
      <c r="AG19" s="112">
        <v>2</v>
      </c>
      <c r="AH19" s="112">
        <v>3</v>
      </c>
      <c r="AI19" s="112">
        <v>4</v>
      </c>
    </row>
    <row r="20" spans="28:35" ht="13.5" thickBot="1">
      <c r="AB20" s="433"/>
      <c r="AC20" s="112">
        <v>3</v>
      </c>
      <c r="AD20" s="112">
        <v>3</v>
      </c>
      <c r="AE20" s="112">
        <v>4</v>
      </c>
      <c r="AF20" s="112">
        <v>5</v>
      </c>
      <c r="AG20" s="112">
        <v>4</v>
      </c>
      <c r="AH20" s="112">
        <v>5</v>
      </c>
      <c r="AI20" s="112">
        <v>5</v>
      </c>
    </row>
    <row r="21" spans="28:35" ht="13.5" thickBot="1">
      <c r="AB21" s="433"/>
      <c r="AC21" s="112">
        <v>4</v>
      </c>
      <c r="AD21" s="112">
        <v>4</v>
      </c>
      <c r="AE21" s="112">
        <v>5</v>
      </c>
      <c r="AF21" s="112">
        <v>5</v>
      </c>
      <c r="AG21" s="112">
        <v>5</v>
      </c>
      <c r="AH21" s="112">
        <v>6</v>
      </c>
      <c r="AI21" s="112">
        <v>7</v>
      </c>
    </row>
    <row r="22" spans="1:35" ht="13.5" customHeight="1" thickBot="1">
      <c r="A22" s="22" t="s">
        <v>93</v>
      </c>
      <c r="E22" s="128"/>
      <c r="AB22" s="433"/>
      <c r="AC22" s="112">
        <v>5</v>
      </c>
      <c r="AD22" s="112">
        <v>6</v>
      </c>
      <c r="AE22" s="112">
        <v>7</v>
      </c>
      <c r="AF22" s="112">
        <v>8</v>
      </c>
      <c r="AG22" s="112">
        <v>7</v>
      </c>
      <c r="AH22" s="112">
        <v>8</v>
      </c>
      <c r="AI22" s="112">
        <v>8</v>
      </c>
    </row>
    <row r="23" spans="1:35" ht="13.5" thickBot="1">
      <c r="A23" s="115" t="s">
        <v>94</v>
      </c>
      <c r="B23" s="116" t="s">
        <v>95</v>
      </c>
      <c r="C23" s="117" t="s">
        <v>83</v>
      </c>
      <c r="AB23" s="434"/>
      <c r="AC23" s="112">
        <v>6</v>
      </c>
      <c r="AD23" s="112">
        <v>7</v>
      </c>
      <c r="AE23" s="112">
        <v>8</v>
      </c>
      <c r="AF23" s="112">
        <v>8</v>
      </c>
      <c r="AG23" s="112">
        <v>8</v>
      </c>
      <c r="AH23" s="112">
        <v>9</v>
      </c>
      <c r="AI23" s="112">
        <v>9</v>
      </c>
    </row>
    <row r="24" spans="1:3" ht="13.5" thickBot="1">
      <c r="A24" s="131" t="s">
        <v>86</v>
      </c>
      <c r="B24" s="132">
        <v>1</v>
      </c>
      <c r="C24" s="133" t="s">
        <v>102</v>
      </c>
    </row>
    <row r="25" spans="1:3" ht="39" thickBot="1">
      <c r="A25" s="125" t="s">
        <v>96</v>
      </c>
      <c r="B25" s="126">
        <v>2</v>
      </c>
      <c r="C25" s="134" t="s">
        <v>85</v>
      </c>
    </row>
    <row r="26" ht="13.5" thickBot="1"/>
    <row r="27" spans="1:4" ht="13.5" customHeight="1" thickBot="1">
      <c r="A27" s="128" t="s">
        <v>91</v>
      </c>
      <c r="B27" s="129">
        <v>1</v>
      </c>
      <c r="C27" s="129">
        <v>1</v>
      </c>
      <c r="D27" s="130">
        <f>B27+C27</f>
        <v>2</v>
      </c>
    </row>
    <row r="28" ht="12.75"/>
    <row r="30" ht="13.5" thickBot="1">
      <c r="A30" s="22" t="s">
        <v>101</v>
      </c>
    </row>
    <row r="31" spans="1:5" ht="13.5" thickBot="1">
      <c r="A31" s="135" t="s">
        <v>97</v>
      </c>
      <c r="B31" s="136" t="s">
        <v>95</v>
      </c>
      <c r="C31" s="137" t="s">
        <v>83</v>
      </c>
      <c r="E31" s="128"/>
    </row>
    <row r="32" spans="1:3" ht="43.5" customHeight="1" thickBot="1">
      <c r="A32" s="138" t="s">
        <v>98</v>
      </c>
      <c r="B32" s="139">
        <v>1</v>
      </c>
      <c r="C32" s="140" t="s">
        <v>116</v>
      </c>
    </row>
    <row r="33" spans="1:3" ht="64.5" thickBot="1">
      <c r="A33" s="141" t="s">
        <v>99</v>
      </c>
      <c r="B33" s="142">
        <v>2</v>
      </c>
      <c r="C33" s="143" t="s">
        <v>100</v>
      </c>
    </row>
    <row r="34" spans="28:42" ht="13.5" thickBot="1">
      <c r="AB34" s="437" t="s">
        <v>150</v>
      </c>
      <c r="AC34" s="438"/>
      <c r="AD34" s="438"/>
      <c r="AE34" s="438"/>
      <c r="AF34" s="438"/>
      <c r="AG34" s="438"/>
      <c r="AH34" s="438"/>
      <c r="AI34" s="438"/>
      <c r="AJ34" s="438"/>
      <c r="AK34" s="438"/>
      <c r="AL34" s="438"/>
      <c r="AM34" s="438"/>
      <c r="AN34" s="438"/>
      <c r="AO34" s="438"/>
      <c r="AP34" s="439"/>
    </row>
    <row r="35" spans="1:42" ht="13.5" thickBot="1">
      <c r="A35" s="128" t="s">
        <v>91</v>
      </c>
      <c r="B35" s="129">
        <v>1</v>
      </c>
      <c r="C35" s="129">
        <v>1</v>
      </c>
      <c r="D35" s="130">
        <f>B35+C35</f>
        <v>2</v>
      </c>
      <c r="AB35" s="432" t="s">
        <v>151</v>
      </c>
      <c r="AC35" s="410" t="s">
        <v>152</v>
      </c>
      <c r="AD35" s="411"/>
      <c r="AE35" s="411"/>
      <c r="AF35" s="411"/>
      <c r="AG35" s="411"/>
      <c r="AH35" s="411"/>
      <c r="AI35" s="411"/>
      <c r="AJ35" s="411"/>
      <c r="AK35" s="411"/>
      <c r="AL35" s="411"/>
      <c r="AM35" s="411"/>
      <c r="AN35" s="411"/>
      <c r="AO35" s="411"/>
      <c r="AP35" s="412"/>
    </row>
    <row r="36" spans="12:42" ht="13.5" thickBot="1">
      <c r="L36" s="2" t="s">
        <v>103</v>
      </c>
      <c r="O36" s="2" t="s">
        <v>93</v>
      </c>
      <c r="AB36" s="433"/>
      <c r="AC36" s="416"/>
      <c r="AD36" s="417"/>
      <c r="AE36" s="112">
        <v>1</v>
      </c>
      <c r="AF36" s="112">
        <v>2</v>
      </c>
      <c r="AG36" s="112">
        <v>3</v>
      </c>
      <c r="AH36" s="112">
        <v>4</v>
      </c>
      <c r="AI36" s="112">
        <v>5</v>
      </c>
      <c r="AJ36" s="112">
        <v>6</v>
      </c>
      <c r="AK36" s="112">
        <v>7</v>
      </c>
      <c r="AL36" s="112">
        <v>8</v>
      </c>
      <c r="AM36" s="112">
        <v>9</v>
      </c>
      <c r="AN36" s="112">
        <v>10</v>
      </c>
      <c r="AO36" s="112">
        <v>11</v>
      </c>
      <c r="AP36" s="112">
        <v>12</v>
      </c>
    </row>
    <row r="37" spans="2:42" ht="13.5" thickBot="1">
      <c r="B37" s="145" t="s">
        <v>104</v>
      </c>
      <c r="C37" s="146"/>
      <c r="D37" s="130">
        <f>HLOOKUP(D27*10+D35,O37:Z44,VLOOKUP(D19,N37:Z44,1)+3)</f>
        <v>6</v>
      </c>
      <c r="E37" s="2" t="s">
        <v>131</v>
      </c>
      <c r="O37" s="2">
        <v>11</v>
      </c>
      <c r="P37" s="2">
        <v>12</v>
      </c>
      <c r="Q37" s="2">
        <v>13</v>
      </c>
      <c r="R37" s="2">
        <v>14</v>
      </c>
      <c r="S37" s="2">
        <v>21</v>
      </c>
      <c r="T37" s="2">
        <v>22</v>
      </c>
      <c r="U37" s="2">
        <v>23</v>
      </c>
      <c r="V37" s="2">
        <v>24</v>
      </c>
      <c r="W37" s="2">
        <v>31</v>
      </c>
      <c r="X37" s="2">
        <v>32</v>
      </c>
      <c r="Y37" s="2">
        <v>33</v>
      </c>
      <c r="Z37" s="2">
        <v>34</v>
      </c>
      <c r="AB37" s="433"/>
      <c r="AC37" s="416">
        <v>1</v>
      </c>
      <c r="AD37" s="417"/>
      <c r="AE37" s="112">
        <v>1</v>
      </c>
      <c r="AF37" s="112">
        <v>1</v>
      </c>
      <c r="AG37" s="112">
        <v>1</v>
      </c>
      <c r="AH37" s="112">
        <v>2</v>
      </c>
      <c r="AI37" s="112">
        <v>3</v>
      </c>
      <c r="AJ37" s="112">
        <v>3</v>
      </c>
      <c r="AK37" s="112">
        <v>4</v>
      </c>
      <c r="AL37" s="112">
        <v>5</v>
      </c>
      <c r="AM37" s="112">
        <v>6</v>
      </c>
      <c r="AN37" s="112">
        <v>7</v>
      </c>
      <c r="AO37" s="112">
        <v>7</v>
      </c>
      <c r="AP37" s="112">
        <v>7</v>
      </c>
    </row>
    <row r="38" spans="15:42" ht="13.5" thickBot="1">
      <c r="O38" s="2">
        <v>1</v>
      </c>
      <c r="S38" s="2">
        <v>2</v>
      </c>
      <c r="W38" s="2">
        <v>3</v>
      </c>
      <c r="AB38" s="433"/>
      <c r="AC38" s="416">
        <v>2</v>
      </c>
      <c r="AD38" s="417"/>
      <c r="AE38" s="112">
        <v>1</v>
      </c>
      <c r="AF38" s="112">
        <v>2</v>
      </c>
      <c r="AG38" s="112">
        <v>2</v>
      </c>
      <c r="AH38" s="112">
        <v>3</v>
      </c>
      <c r="AI38" s="112">
        <v>4</v>
      </c>
      <c r="AJ38" s="112">
        <v>4</v>
      </c>
      <c r="AK38" s="112">
        <v>5</v>
      </c>
      <c r="AL38" s="112">
        <v>6</v>
      </c>
      <c r="AM38" s="112">
        <v>6</v>
      </c>
      <c r="AN38" s="112">
        <v>7</v>
      </c>
      <c r="AO38" s="112">
        <v>7</v>
      </c>
      <c r="AP38" s="112">
        <v>8</v>
      </c>
    </row>
    <row r="39" spans="1:42" ht="13.5" thickBot="1">
      <c r="A39" s="22" t="s">
        <v>113</v>
      </c>
      <c r="L39" s="2" t="s">
        <v>101</v>
      </c>
      <c r="O39" s="2">
        <v>1</v>
      </c>
      <c r="P39" s="2">
        <v>2</v>
      </c>
      <c r="Q39" s="2">
        <v>3</v>
      </c>
      <c r="R39" s="2">
        <v>4</v>
      </c>
      <c r="S39" s="2">
        <v>1</v>
      </c>
      <c r="T39" s="2">
        <v>2</v>
      </c>
      <c r="U39" s="2">
        <v>3</v>
      </c>
      <c r="V39" s="2">
        <v>4</v>
      </c>
      <c r="W39" s="2">
        <v>1</v>
      </c>
      <c r="X39" s="2">
        <v>2</v>
      </c>
      <c r="Y39" s="2">
        <v>3</v>
      </c>
      <c r="Z39" s="2">
        <v>4</v>
      </c>
      <c r="AB39" s="433"/>
      <c r="AC39" s="416">
        <v>3</v>
      </c>
      <c r="AD39" s="417"/>
      <c r="AE39" s="112">
        <v>2</v>
      </c>
      <c r="AF39" s="112">
        <v>3</v>
      </c>
      <c r="AG39" s="112">
        <v>3</v>
      </c>
      <c r="AH39" s="112">
        <v>3</v>
      </c>
      <c r="AI39" s="112">
        <v>4</v>
      </c>
      <c r="AJ39" s="112">
        <v>5</v>
      </c>
      <c r="AK39" s="112">
        <v>6</v>
      </c>
      <c r="AL39" s="112">
        <v>7</v>
      </c>
      <c r="AM39" s="112">
        <v>7</v>
      </c>
      <c r="AN39" s="112">
        <v>8</v>
      </c>
      <c r="AO39" s="112">
        <v>8</v>
      </c>
      <c r="AP39" s="112">
        <v>8</v>
      </c>
    </row>
    <row r="40" spans="1:42" ht="13.5" thickBot="1">
      <c r="A40" s="147" t="s">
        <v>97</v>
      </c>
      <c r="B40" s="148" t="s">
        <v>95</v>
      </c>
      <c r="C40" s="149" t="s">
        <v>115</v>
      </c>
      <c r="L40" s="2" t="s">
        <v>92</v>
      </c>
      <c r="N40" s="2">
        <v>1</v>
      </c>
      <c r="O40" s="2">
        <v>1</v>
      </c>
      <c r="P40" s="2">
        <v>2</v>
      </c>
      <c r="Q40" s="2">
        <v>3</v>
      </c>
      <c r="R40" s="2">
        <v>4</v>
      </c>
      <c r="S40" s="2">
        <v>1</v>
      </c>
      <c r="T40" s="2">
        <v>2</v>
      </c>
      <c r="U40" s="2">
        <v>3</v>
      </c>
      <c r="V40" s="2">
        <v>4</v>
      </c>
      <c r="W40" s="2">
        <v>3</v>
      </c>
      <c r="X40" s="2">
        <v>3</v>
      </c>
      <c r="Y40" s="2">
        <v>5</v>
      </c>
      <c r="Z40" s="2">
        <v>6</v>
      </c>
      <c r="AB40" s="433"/>
      <c r="AC40" s="416">
        <v>4</v>
      </c>
      <c r="AD40" s="417"/>
      <c r="AE40" s="112">
        <v>3</v>
      </c>
      <c r="AF40" s="112">
        <v>4</v>
      </c>
      <c r="AG40" s="112">
        <v>4</v>
      </c>
      <c r="AH40" s="112">
        <v>4</v>
      </c>
      <c r="AI40" s="112">
        <v>5</v>
      </c>
      <c r="AJ40" s="112">
        <v>6</v>
      </c>
      <c r="AK40" s="112">
        <v>7</v>
      </c>
      <c r="AL40" s="112">
        <v>8</v>
      </c>
      <c r="AM40" s="112">
        <v>8</v>
      </c>
      <c r="AN40" s="112">
        <v>9</v>
      </c>
      <c r="AO40" s="112">
        <v>9</v>
      </c>
      <c r="AP40" s="112">
        <v>9</v>
      </c>
    </row>
    <row r="41" spans="1:42" ht="13.5" thickBot="1">
      <c r="A41" s="150" t="s">
        <v>119</v>
      </c>
      <c r="B41" s="151">
        <v>0</v>
      </c>
      <c r="C41" s="403" t="s">
        <v>117</v>
      </c>
      <c r="N41" s="2">
        <v>2</v>
      </c>
      <c r="O41" s="2">
        <v>2</v>
      </c>
      <c r="P41" s="2">
        <v>3</v>
      </c>
      <c r="Q41" s="2">
        <v>4</v>
      </c>
      <c r="R41" s="2">
        <v>5</v>
      </c>
      <c r="S41" s="2">
        <v>3</v>
      </c>
      <c r="T41" s="2">
        <v>4</v>
      </c>
      <c r="U41" s="2">
        <v>5</v>
      </c>
      <c r="V41" s="2">
        <v>6</v>
      </c>
      <c r="W41" s="2">
        <v>4</v>
      </c>
      <c r="X41" s="2">
        <v>5</v>
      </c>
      <c r="Y41" s="2">
        <v>6</v>
      </c>
      <c r="Z41" s="2">
        <v>7</v>
      </c>
      <c r="AB41" s="433"/>
      <c r="AC41" s="416">
        <v>5</v>
      </c>
      <c r="AD41" s="417"/>
      <c r="AE41" s="112">
        <v>4</v>
      </c>
      <c r="AF41" s="112">
        <v>4</v>
      </c>
      <c r="AG41" s="112">
        <v>4</v>
      </c>
      <c r="AH41" s="112">
        <v>5</v>
      </c>
      <c r="AI41" s="112">
        <v>6</v>
      </c>
      <c r="AJ41" s="112">
        <v>7</v>
      </c>
      <c r="AK41" s="112">
        <v>8</v>
      </c>
      <c r="AL41" s="112">
        <v>8</v>
      </c>
      <c r="AM41" s="112">
        <v>9</v>
      </c>
      <c r="AN41" s="112">
        <v>9</v>
      </c>
      <c r="AO41" s="112">
        <v>9</v>
      </c>
      <c r="AP41" s="112">
        <v>9</v>
      </c>
    </row>
    <row r="42" spans="1:42" ht="13.5" thickBot="1">
      <c r="A42" s="152" t="s">
        <v>118</v>
      </c>
      <c r="B42" s="112">
        <v>1</v>
      </c>
      <c r="C42" s="404"/>
      <c r="N42" s="2">
        <v>3</v>
      </c>
      <c r="O42" s="2">
        <v>2</v>
      </c>
      <c r="P42" s="2">
        <v>4</v>
      </c>
      <c r="Q42" s="2">
        <v>5</v>
      </c>
      <c r="R42" s="2">
        <v>6</v>
      </c>
      <c r="S42" s="2">
        <v>4</v>
      </c>
      <c r="T42" s="2">
        <v>5</v>
      </c>
      <c r="U42" s="2">
        <v>6</v>
      </c>
      <c r="V42" s="2">
        <v>7</v>
      </c>
      <c r="W42" s="2">
        <v>5</v>
      </c>
      <c r="X42" s="2">
        <v>6</v>
      </c>
      <c r="Y42" s="2">
        <v>7</v>
      </c>
      <c r="Z42" s="2">
        <v>8</v>
      </c>
      <c r="AB42" s="433"/>
      <c r="AC42" s="416">
        <v>6</v>
      </c>
      <c r="AD42" s="417"/>
      <c r="AE42" s="112">
        <v>6</v>
      </c>
      <c r="AF42" s="112">
        <v>6</v>
      </c>
      <c r="AG42" s="112">
        <v>6</v>
      </c>
      <c r="AH42" s="112">
        <v>7</v>
      </c>
      <c r="AI42" s="112">
        <v>8</v>
      </c>
      <c r="AJ42" s="112">
        <v>8</v>
      </c>
      <c r="AK42" s="112">
        <v>9</v>
      </c>
      <c r="AL42" s="112">
        <v>9</v>
      </c>
      <c r="AM42" s="112">
        <v>10</v>
      </c>
      <c r="AN42" s="112">
        <v>10</v>
      </c>
      <c r="AO42" s="112">
        <v>10</v>
      </c>
      <c r="AP42" s="112">
        <v>10</v>
      </c>
    </row>
    <row r="43" spans="1:42" ht="13.5" thickBot="1">
      <c r="A43" s="141" t="s">
        <v>114</v>
      </c>
      <c r="B43" s="142">
        <v>2</v>
      </c>
      <c r="C43" s="405"/>
      <c r="K43" s="111"/>
      <c r="L43" s="111"/>
      <c r="M43" s="54"/>
      <c r="N43" s="54">
        <v>4</v>
      </c>
      <c r="O43" s="2">
        <v>3</v>
      </c>
      <c r="P43" s="2">
        <v>5</v>
      </c>
      <c r="Q43" s="2">
        <v>6</v>
      </c>
      <c r="R43" s="2">
        <v>7</v>
      </c>
      <c r="S43" s="2">
        <v>5</v>
      </c>
      <c r="T43" s="2">
        <v>6</v>
      </c>
      <c r="U43" s="2">
        <v>7</v>
      </c>
      <c r="V43" s="2">
        <v>8</v>
      </c>
      <c r="W43" s="2">
        <v>6</v>
      </c>
      <c r="X43" s="2">
        <v>7</v>
      </c>
      <c r="Y43" s="2">
        <v>8</v>
      </c>
      <c r="Z43" s="2">
        <v>9</v>
      </c>
      <c r="AB43" s="433"/>
      <c r="AC43" s="416">
        <v>7</v>
      </c>
      <c r="AD43" s="417"/>
      <c r="AE43" s="112">
        <v>7</v>
      </c>
      <c r="AF43" s="112">
        <v>7</v>
      </c>
      <c r="AG43" s="112">
        <v>7</v>
      </c>
      <c r="AH43" s="112">
        <v>8</v>
      </c>
      <c r="AI43" s="112">
        <v>9</v>
      </c>
      <c r="AJ43" s="112">
        <v>9</v>
      </c>
      <c r="AK43" s="112">
        <v>9</v>
      </c>
      <c r="AL43" s="112">
        <v>10</v>
      </c>
      <c r="AM43" s="112">
        <v>10</v>
      </c>
      <c r="AN43" s="112">
        <v>11</v>
      </c>
      <c r="AO43" s="112">
        <v>11</v>
      </c>
      <c r="AP43" s="112">
        <v>11</v>
      </c>
    </row>
    <row r="44" spans="10:42" ht="13.5" thickBot="1">
      <c r="J44" s="111"/>
      <c r="K44" s="111"/>
      <c r="L44" s="111"/>
      <c r="M44" s="54"/>
      <c r="N44" s="54">
        <v>5</v>
      </c>
      <c r="O44" s="2">
        <v>4</v>
      </c>
      <c r="P44" s="2">
        <v>6</v>
      </c>
      <c r="Q44" s="2">
        <v>7</v>
      </c>
      <c r="R44" s="2">
        <v>8</v>
      </c>
      <c r="S44" s="2">
        <v>6</v>
      </c>
      <c r="T44" s="2">
        <v>7</v>
      </c>
      <c r="U44" s="2">
        <v>8</v>
      </c>
      <c r="V44" s="2">
        <v>9</v>
      </c>
      <c r="W44" s="2">
        <v>7</v>
      </c>
      <c r="X44" s="2">
        <v>8</v>
      </c>
      <c r="Y44" s="2">
        <v>9</v>
      </c>
      <c r="Z44" s="2">
        <v>9</v>
      </c>
      <c r="AB44" s="433"/>
      <c r="AC44" s="416">
        <v>8</v>
      </c>
      <c r="AD44" s="417"/>
      <c r="AE44" s="112">
        <v>8</v>
      </c>
      <c r="AF44" s="112">
        <v>8</v>
      </c>
      <c r="AG44" s="112">
        <v>8</v>
      </c>
      <c r="AH44" s="112">
        <v>9</v>
      </c>
      <c r="AI44" s="112">
        <v>10</v>
      </c>
      <c r="AJ44" s="112">
        <v>10</v>
      </c>
      <c r="AK44" s="112">
        <v>10</v>
      </c>
      <c r="AL44" s="112">
        <v>10</v>
      </c>
      <c r="AM44" s="112">
        <v>10</v>
      </c>
      <c r="AN44" s="112">
        <v>11</v>
      </c>
      <c r="AO44" s="112">
        <v>11</v>
      </c>
      <c r="AP44" s="112">
        <v>11</v>
      </c>
    </row>
    <row r="45" spans="1:42" ht="13.5" thickBot="1">
      <c r="A45" s="128" t="s">
        <v>91</v>
      </c>
      <c r="B45" s="129">
        <v>2</v>
      </c>
      <c r="C45" s="129">
        <v>1</v>
      </c>
      <c r="D45" s="130">
        <f>B45+C45</f>
        <v>3</v>
      </c>
      <c r="J45" s="111"/>
      <c r="K45" s="111"/>
      <c r="L45" s="111"/>
      <c r="M45" s="54"/>
      <c r="N45" s="54"/>
      <c r="AB45" s="433"/>
      <c r="AC45" s="416">
        <v>9</v>
      </c>
      <c r="AD45" s="417"/>
      <c r="AE45" s="112">
        <v>9</v>
      </c>
      <c r="AF45" s="112">
        <v>9</v>
      </c>
      <c r="AG45" s="112">
        <v>9</v>
      </c>
      <c r="AH45" s="112">
        <v>10</v>
      </c>
      <c r="AI45" s="112">
        <v>10</v>
      </c>
      <c r="AJ45" s="112">
        <v>10</v>
      </c>
      <c r="AK45" s="112">
        <v>11</v>
      </c>
      <c r="AL45" s="112">
        <v>11</v>
      </c>
      <c r="AM45" s="112">
        <v>11</v>
      </c>
      <c r="AN45" s="112">
        <v>12</v>
      </c>
      <c r="AO45" s="112">
        <v>12</v>
      </c>
      <c r="AP45" s="112">
        <v>12</v>
      </c>
    </row>
    <row r="46" spans="10:42" ht="13.5" thickBot="1">
      <c r="J46" s="111"/>
      <c r="K46" s="111"/>
      <c r="L46" s="111"/>
      <c r="M46" s="54"/>
      <c r="N46" s="54"/>
      <c r="AB46" s="433"/>
      <c r="AC46" s="416">
        <v>10</v>
      </c>
      <c r="AD46" s="417"/>
      <c r="AE46" s="112">
        <v>10</v>
      </c>
      <c r="AF46" s="112">
        <v>10</v>
      </c>
      <c r="AG46" s="112">
        <v>10</v>
      </c>
      <c r="AH46" s="112">
        <v>11</v>
      </c>
      <c r="AI46" s="112">
        <v>11</v>
      </c>
      <c r="AJ46" s="112">
        <v>11</v>
      </c>
      <c r="AK46" s="112">
        <v>11</v>
      </c>
      <c r="AL46" s="112">
        <v>12</v>
      </c>
      <c r="AM46" s="112">
        <v>12</v>
      </c>
      <c r="AN46" s="112">
        <v>12</v>
      </c>
      <c r="AO46" s="112">
        <v>12</v>
      </c>
      <c r="AP46" s="112">
        <v>12</v>
      </c>
    </row>
    <row r="47" spans="2:42" ht="13.5" thickBot="1">
      <c r="B47" s="145" t="s">
        <v>120</v>
      </c>
      <c r="C47" s="146"/>
      <c r="D47" s="130">
        <f>D37+D45</f>
        <v>9</v>
      </c>
      <c r="J47" s="111"/>
      <c r="K47" s="111"/>
      <c r="L47" s="111"/>
      <c r="M47" s="54"/>
      <c r="N47" s="54"/>
      <c r="AB47" s="433"/>
      <c r="AC47" s="416">
        <v>11</v>
      </c>
      <c r="AD47" s="417"/>
      <c r="AE47" s="112">
        <v>11</v>
      </c>
      <c r="AF47" s="112">
        <v>11</v>
      </c>
      <c r="AG47" s="112">
        <v>11</v>
      </c>
      <c r="AH47" s="112">
        <v>11</v>
      </c>
      <c r="AI47" s="112">
        <v>12</v>
      </c>
      <c r="AJ47" s="112">
        <v>12</v>
      </c>
      <c r="AK47" s="112">
        <v>12</v>
      </c>
      <c r="AL47" s="112">
        <v>12</v>
      </c>
      <c r="AM47" s="112">
        <v>12</v>
      </c>
      <c r="AN47" s="112">
        <v>12</v>
      </c>
      <c r="AO47" s="112">
        <v>12</v>
      </c>
      <c r="AP47" s="112">
        <v>12</v>
      </c>
    </row>
    <row r="48" spans="2:42" ht="13.5" thickBot="1">
      <c r="B48" s="54"/>
      <c r="C48" s="54"/>
      <c r="D48" s="153"/>
      <c r="J48" s="111"/>
      <c r="K48" s="111"/>
      <c r="L48" s="111"/>
      <c r="M48" s="54"/>
      <c r="N48" s="54"/>
      <c r="AB48" s="434"/>
      <c r="AC48" s="416">
        <v>12</v>
      </c>
      <c r="AD48" s="417"/>
      <c r="AE48" s="112">
        <v>12</v>
      </c>
      <c r="AF48" s="112">
        <v>12</v>
      </c>
      <c r="AG48" s="112">
        <v>12</v>
      </c>
      <c r="AH48" s="112">
        <v>12</v>
      </c>
      <c r="AI48" s="112">
        <v>12</v>
      </c>
      <c r="AJ48" s="112">
        <v>12</v>
      </c>
      <c r="AK48" s="112">
        <v>12</v>
      </c>
      <c r="AL48" s="112">
        <v>12</v>
      </c>
      <c r="AM48" s="112">
        <v>12</v>
      </c>
      <c r="AN48" s="112">
        <v>12</v>
      </c>
      <c r="AO48" s="112">
        <v>12</v>
      </c>
      <c r="AP48" s="112">
        <v>12</v>
      </c>
    </row>
    <row r="49" spans="10:14" ht="12.75">
      <c r="J49" s="111"/>
      <c r="K49" s="111"/>
      <c r="L49" s="111"/>
      <c r="M49" s="54"/>
      <c r="N49" s="54"/>
    </row>
    <row r="50" spans="10:14" ht="12.75">
      <c r="J50" s="111"/>
      <c r="K50" s="111"/>
      <c r="L50" s="111"/>
      <c r="M50" s="54"/>
      <c r="N50" s="54"/>
    </row>
    <row r="51" spans="10:14" ht="12.75">
      <c r="J51" s="111"/>
      <c r="K51" s="111"/>
      <c r="L51" s="111"/>
      <c r="M51" s="54"/>
      <c r="N51" s="54"/>
    </row>
    <row r="52" spans="10:14" ht="12.75">
      <c r="J52" s="111"/>
      <c r="K52" s="111"/>
      <c r="L52" s="111"/>
      <c r="M52" s="54"/>
      <c r="N52" s="54"/>
    </row>
    <row r="53" spans="3:14" ht="12.75" customHeight="1">
      <c r="C53" s="114"/>
      <c r="J53" s="111"/>
      <c r="K53" s="111"/>
      <c r="L53" s="111"/>
      <c r="M53" s="54"/>
      <c r="N53" s="54"/>
    </row>
    <row r="54" spans="3:14" ht="15.75">
      <c r="C54" s="114" t="s">
        <v>108</v>
      </c>
      <c r="J54" s="111"/>
      <c r="K54" s="111"/>
      <c r="L54" s="111"/>
      <c r="M54" s="54"/>
      <c r="N54" s="54"/>
    </row>
    <row r="55" spans="10:14" ht="12.75">
      <c r="J55" s="111"/>
      <c r="K55" s="111"/>
      <c r="L55" s="111"/>
      <c r="M55" s="54"/>
      <c r="N55" s="54"/>
    </row>
    <row r="56" spans="1:14" ht="13.5" thickBot="1">
      <c r="A56" s="454" t="s">
        <v>112</v>
      </c>
      <c r="B56" s="454"/>
      <c r="C56" s="454"/>
      <c r="F56" s="111"/>
      <c r="G56" s="111"/>
      <c r="H56" s="111"/>
      <c r="I56" s="111"/>
      <c r="J56" s="111"/>
      <c r="K56" s="111"/>
      <c r="L56" s="111"/>
      <c r="M56" s="54"/>
      <c r="N56" s="54"/>
    </row>
    <row r="57" spans="1:14" ht="13.5" thickBot="1">
      <c r="A57" s="115" t="s">
        <v>97</v>
      </c>
      <c r="B57" s="116" t="s">
        <v>95</v>
      </c>
      <c r="C57" s="117" t="s">
        <v>83</v>
      </c>
      <c r="F57" s="111"/>
      <c r="G57" s="154"/>
      <c r="H57" s="111"/>
      <c r="I57" s="111"/>
      <c r="J57" s="111"/>
      <c r="K57" s="111"/>
      <c r="L57" s="111"/>
      <c r="M57" s="54"/>
      <c r="N57" s="54"/>
    </row>
    <row r="58" spans="1:14" ht="26.25" thickBot="1">
      <c r="A58" s="131" t="s">
        <v>109</v>
      </c>
      <c r="B58" s="132">
        <v>1</v>
      </c>
      <c r="C58" s="450" t="s">
        <v>121</v>
      </c>
      <c r="F58" s="111"/>
      <c r="G58" s="111"/>
      <c r="H58" s="111"/>
      <c r="I58" s="111"/>
      <c r="J58" s="111"/>
      <c r="K58" s="111"/>
      <c r="L58" s="111"/>
      <c r="M58" s="54"/>
      <c r="N58" s="54"/>
    </row>
    <row r="59" spans="1:14" ht="13.5" thickBot="1">
      <c r="A59" s="155" t="s">
        <v>89</v>
      </c>
      <c r="B59" s="112">
        <v>2</v>
      </c>
      <c r="C59" s="451"/>
      <c r="F59" s="111"/>
      <c r="G59" s="111"/>
      <c r="H59" s="111"/>
      <c r="I59" s="111"/>
      <c r="J59" s="111"/>
      <c r="K59" s="111"/>
      <c r="L59" s="111"/>
      <c r="M59" s="54"/>
      <c r="N59" s="54"/>
    </row>
    <row r="60" spans="1:14" ht="13.5" thickBot="1">
      <c r="A60" s="155" t="s">
        <v>110</v>
      </c>
      <c r="B60" s="112">
        <v>3</v>
      </c>
      <c r="C60" s="451"/>
      <c r="F60" s="111"/>
      <c r="G60" s="111"/>
      <c r="H60" s="111"/>
      <c r="I60" s="111"/>
      <c r="J60" s="111"/>
      <c r="K60" s="111"/>
      <c r="L60" s="111"/>
      <c r="M60" s="54"/>
      <c r="N60" s="54"/>
    </row>
    <row r="61" spans="1:14" ht="13.5" thickBot="1">
      <c r="A61" s="125" t="s">
        <v>111</v>
      </c>
      <c r="B61" s="156">
        <v>4</v>
      </c>
      <c r="C61" s="452"/>
      <c r="F61" s="111"/>
      <c r="G61" s="111"/>
      <c r="H61" s="111"/>
      <c r="I61" s="111"/>
      <c r="J61" s="111"/>
      <c r="K61" s="111"/>
      <c r="L61" s="111"/>
      <c r="M61" s="54"/>
      <c r="N61" s="54"/>
    </row>
    <row r="62" spans="6:14" ht="13.5" thickBot="1">
      <c r="F62" s="111"/>
      <c r="G62" s="111"/>
      <c r="H62" s="111"/>
      <c r="I62" s="111"/>
      <c r="J62" s="111"/>
      <c r="K62" s="111"/>
      <c r="L62" s="111"/>
      <c r="M62" s="54"/>
      <c r="N62" s="54"/>
    </row>
    <row r="63" spans="1:14" ht="13.5" thickBot="1">
      <c r="A63" s="128" t="s">
        <v>91</v>
      </c>
      <c r="B63" s="129">
        <v>3</v>
      </c>
      <c r="C63" s="129">
        <v>0</v>
      </c>
      <c r="D63" s="130">
        <f>B63+C63</f>
        <v>3</v>
      </c>
      <c r="F63" s="111"/>
      <c r="G63" s="111"/>
      <c r="H63" s="111"/>
      <c r="I63" s="111"/>
      <c r="J63" s="111"/>
      <c r="K63" s="111"/>
      <c r="L63" s="111"/>
      <c r="M63" s="54"/>
      <c r="N63" s="54"/>
    </row>
    <row r="64" spans="6:14" ht="12.75">
      <c r="F64" s="111"/>
      <c r="G64" s="111"/>
      <c r="H64" s="111"/>
      <c r="I64" s="111"/>
      <c r="J64" s="111"/>
      <c r="K64" s="111"/>
      <c r="L64" s="111"/>
      <c r="M64" s="54"/>
      <c r="N64" s="54"/>
    </row>
    <row r="65" spans="6:14" ht="12.75">
      <c r="F65" s="111"/>
      <c r="G65" s="111"/>
      <c r="H65" s="111"/>
      <c r="I65" s="111"/>
      <c r="J65" s="111"/>
      <c r="K65" s="111"/>
      <c r="L65" s="111"/>
      <c r="M65" s="54"/>
      <c r="N65" s="54"/>
    </row>
    <row r="66" spans="1:14" ht="13.5" thickBot="1">
      <c r="A66" s="22" t="s">
        <v>122</v>
      </c>
      <c r="F66" s="111"/>
      <c r="G66" s="111"/>
      <c r="H66" s="111"/>
      <c r="I66" s="111"/>
      <c r="J66" s="111"/>
      <c r="K66" s="111"/>
      <c r="L66" s="111"/>
      <c r="M66" s="54"/>
      <c r="N66" s="54"/>
    </row>
    <row r="67" spans="1:14" ht="13.5" thickBot="1">
      <c r="A67" s="115" t="s">
        <v>81</v>
      </c>
      <c r="B67" s="117" t="s">
        <v>95</v>
      </c>
      <c r="F67" s="111"/>
      <c r="G67" s="111"/>
      <c r="H67" s="111"/>
      <c r="I67" s="111"/>
      <c r="J67" s="111"/>
      <c r="K67" s="111"/>
      <c r="L67" s="111"/>
      <c r="M67" s="54"/>
      <c r="N67" s="54"/>
    </row>
    <row r="68" spans="1:14" ht="13.5" thickBot="1">
      <c r="A68" s="157" t="s">
        <v>123</v>
      </c>
      <c r="B68" s="158">
        <v>1</v>
      </c>
      <c r="F68" s="111"/>
      <c r="G68" s="111"/>
      <c r="H68" s="111"/>
      <c r="I68" s="111"/>
      <c r="J68" s="111"/>
      <c r="K68" s="111"/>
      <c r="L68" s="111"/>
      <c r="M68" s="54"/>
      <c r="N68" s="54"/>
    </row>
    <row r="69" spans="1:14" ht="12.75">
      <c r="A69" s="159" t="s">
        <v>124</v>
      </c>
      <c r="B69" s="418">
        <v>2</v>
      </c>
      <c r="F69" s="111"/>
      <c r="G69" s="111"/>
      <c r="H69" s="111"/>
      <c r="I69" s="111"/>
      <c r="J69" s="111"/>
      <c r="K69" s="111"/>
      <c r="L69" s="111"/>
      <c r="M69" s="54"/>
      <c r="N69" s="54"/>
    </row>
    <row r="70" spans="1:14" ht="13.5" thickBot="1">
      <c r="A70" s="160" t="s">
        <v>125</v>
      </c>
      <c r="B70" s="419"/>
      <c r="F70" s="111"/>
      <c r="G70" s="111"/>
      <c r="H70" s="111"/>
      <c r="I70" s="111"/>
      <c r="J70" s="111"/>
      <c r="K70" s="111"/>
      <c r="L70" s="111"/>
      <c r="M70" s="54"/>
      <c r="N70" s="54"/>
    </row>
    <row r="71" spans="6:14" ht="13.5" thickBot="1">
      <c r="F71" s="111"/>
      <c r="G71" s="111"/>
      <c r="H71" s="111"/>
      <c r="I71" s="111"/>
      <c r="J71" s="111"/>
      <c r="K71" s="111"/>
      <c r="L71" s="111"/>
      <c r="M71" s="54"/>
      <c r="N71" s="54"/>
    </row>
    <row r="72" spans="1:15" ht="13.5" thickBot="1">
      <c r="A72" s="128" t="s">
        <v>91</v>
      </c>
      <c r="B72" s="129">
        <v>2</v>
      </c>
      <c r="D72" s="130">
        <f>B72</f>
        <v>2</v>
      </c>
      <c r="F72" s="111"/>
      <c r="G72" s="154"/>
      <c r="H72" s="111"/>
      <c r="I72" s="111"/>
      <c r="J72" s="111"/>
      <c r="K72" s="111"/>
      <c r="L72" s="2" t="s">
        <v>135</v>
      </c>
      <c r="O72" s="2" t="s">
        <v>132</v>
      </c>
    </row>
    <row r="73" spans="6:20" ht="12.75">
      <c r="F73" s="111"/>
      <c r="G73" s="111"/>
      <c r="H73" s="111"/>
      <c r="I73" s="111"/>
      <c r="J73" s="111"/>
      <c r="K73" s="111"/>
      <c r="O73" s="2">
        <v>11</v>
      </c>
      <c r="P73" s="2">
        <v>12</v>
      </c>
      <c r="Q73" s="2">
        <v>13</v>
      </c>
      <c r="R73" s="2">
        <v>21</v>
      </c>
      <c r="S73" s="2">
        <v>22</v>
      </c>
      <c r="T73" s="2">
        <v>23</v>
      </c>
    </row>
    <row r="74" spans="6:18" ht="12.75">
      <c r="F74" s="111"/>
      <c r="G74" s="111"/>
      <c r="H74" s="111"/>
      <c r="I74" s="111"/>
      <c r="J74" s="111"/>
      <c r="K74" s="111"/>
      <c r="O74" s="2">
        <v>1</v>
      </c>
      <c r="R74" s="2">
        <v>2</v>
      </c>
    </row>
    <row r="75" spans="1:20" ht="13.5" thickBot="1">
      <c r="A75" s="22" t="s">
        <v>126</v>
      </c>
      <c r="F75" s="111"/>
      <c r="G75" s="111"/>
      <c r="H75" s="111"/>
      <c r="I75" s="111"/>
      <c r="J75" s="111"/>
      <c r="K75" s="111"/>
      <c r="L75" s="2" t="s">
        <v>133</v>
      </c>
      <c r="O75" s="2">
        <v>1</v>
      </c>
      <c r="P75" s="2">
        <v>2</v>
      </c>
      <c r="Q75" s="2">
        <v>3</v>
      </c>
      <c r="R75" s="2">
        <v>1</v>
      </c>
      <c r="S75" s="2">
        <v>2</v>
      </c>
      <c r="T75" s="2">
        <v>3</v>
      </c>
    </row>
    <row r="76" spans="1:20" ht="13.5" thickBot="1">
      <c r="A76" s="161" t="s">
        <v>81</v>
      </c>
      <c r="B76" s="162" t="s">
        <v>95</v>
      </c>
      <c r="C76" s="163" t="s">
        <v>83</v>
      </c>
      <c r="F76" s="111"/>
      <c r="G76" s="111"/>
      <c r="H76" s="111"/>
      <c r="I76" s="111"/>
      <c r="J76" s="111"/>
      <c r="K76" s="111"/>
      <c r="L76" s="2" t="s">
        <v>134</v>
      </c>
      <c r="N76" s="112">
        <v>1</v>
      </c>
      <c r="O76" s="112">
        <v>1</v>
      </c>
      <c r="P76" s="112">
        <v>2</v>
      </c>
      <c r="Q76" s="112">
        <v>2</v>
      </c>
      <c r="R76" s="112">
        <v>1</v>
      </c>
      <c r="S76" s="112">
        <v>2</v>
      </c>
      <c r="T76" s="112">
        <v>3</v>
      </c>
    </row>
    <row r="77" spans="1:20" ht="13.5" customHeight="1" thickBot="1">
      <c r="A77" s="420" t="s">
        <v>127</v>
      </c>
      <c r="B77" s="422">
        <v>1</v>
      </c>
      <c r="C77" s="164" t="s">
        <v>129</v>
      </c>
      <c r="F77" s="111"/>
      <c r="G77" s="111"/>
      <c r="H77" s="111"/>
      <c r="I77" s="111"/>
      <c r="J77" s="111"/>
      <c r="K77" s="111"/>
      <c r="N77" s="112">
        <v>2</v>
      </c>
      <c r="O77" s="112">
        <v>1</v>
      </c>
      <c r="P77" s="112">
        <v>2</v>
      </c>
      <c r="Q77" s="112">
        <v>3</v>
      </c>
      <c r="R77" s="112">
        <v>2</v>
      </c>
      <c r="S77" s="112">
        <v>3</v>
      </c>
      <c r="T77" s="112">
        <v>4</v>
      </c>
    </row>
    <row r="78" spans="1:20" ht="13.5" customHeight="1" thickBot="1">
      <c r="A78" s="421"/>
      <c r="B78" s="423"/>
      <c r="C78" s="424" t="s">
        <v>130</v>
      </c>
      <c r="F78" s="111"/>
      <c r="G78" s="111"/>
      <c r="H78" s="111"/>
      <c r="I78" s="111"/>
      <c r="J78" s="111"/>
      <c r="K78" s="111"/>
      <c r="N78" s="112">
        <v>3</v>
      </c>
      <c r="O78" s="112">
        <v>3</v>
      </c>
      <c r="P78" s="112">
        <v>4</v>
      </c>
      <c r="Q78" s="112">
        <v>5</v>
      </c>
      <c r="R78" s="112">
        <v>4</v>
      </c>
      <c r="S78" s="112">
        <v>5</v>
      </c>
      <c r="T78" s="112">
        <v>5</v>
      </c>
    </row>
    <row r="79" spans="1:20" ht="13.5" customHeight="1" thickBot="1">
      <c r="A79" s="420" t="s">
        <v>128</v>
      </c>
      <c r="B79" s="165"/>
      <c r="C79" s="424"/>
      <c r="F79" s="111"/>
      <c r="G79" s="111"/>
      <c r="H79" s="111"/>
      <c r="I79" s="111"/>
      <c r="J79" s="111"/>
      <c r="K79" s="111"/>
      <c r="N79" s="112">
        <v>4</v>
      </c>
      <c r="O79" s="112">
        <v>4</v>
      </c>
      <c r="P79" s="112">
        <v>5</v>
      </c>
      <c r="Q79" s="112">
        <v>5</v>
      </c>
      <c r="R79" s="112">
        <v>5</v>
      </c>
      <c r="S79" s="112">
        <v>6</v>
      </c>
      <c r="T79" s="112">
        <v>7</v>
      </c>
    </row>
    <row r="80" spans="1:20" ht="13.5" customHeight="1" thickBot="1">
      <c r="A80" s="426"/>
      <c r="B80" s="166">
        <v>2</v>
      </c>
      <c r="C80" s="425"/>
      <c r="F80" s="111"/>
      <c r="G80" s="111"/>
      <c r="H80" s="111"/>
      <c r="I80" s="111"/>
      <c r="J80" s="111"/>
      <c r="K80" s="111"/>
      <c r="L80" s="111"/>
      <c r="M80" s="54"/>
      <c r="N80" s="112">
        <v>5</v>
      </c>
      <c r="O80" s="112">
        <v>6</v>
      </c>
      <c r="P80" s="112">
        <v>7</v>
      </c>
      <c r="Q80" s="112">
        <v>8</v>
      </c>
      <c r="R80" s="112">
        <v>7</v>
      </c>
      <c r="S80" s="112">
        <v>8</v>
      </c>
      <c r="T80" s="112">
        <v>8</v>
      </c>
    </row>
    <row r="81" spans="6:20" ht="13.5" thickBot="1">
      <c r="F81" s="111"/>
      <c r="G81" s="111"/>
      <c r="H81" s="111"/>
      <c r="I81" s="111"/>
      <c r="J81" s="111"/>
      <c r="K81" s="111"/>
      <c r="L81" s="111"/>
      <c r="M81" s="54"/>
      <c r="N81" s="112">
        <v>6</v>
      </c>
      <c r="O81" s="112">
        <v>7</v>
      </c>
      <c r="P81" s="112">
        <v>8</v>
      </c>
      <c r="Q81" s="112">
        <v>8</v>
      </c>
      <c r="R81" s="112">
        <v>8</v>
      </c>
      <c r="S81" s="112">
        <v>9</v>
      </c>
      <c r="T81" s="112">
        <v>9</v>
      </c>
    </row>
    <row r="82" spans="1:14" ht="13.5" thickBot="1">
      <c r="A82" s="128" t="s">
        <v>91</v>
      </c>
      <c r="B82" s="129">
        <v>1</v>
      </c>
      <c r="C82" s="129">
        <v>0</v>
      </c>
      <c r="D82" s="130">
        <f>B82+C82</f>
        <v>1</v>
      </c>
      <c r="F82" s="111"/>
      <c r="G82" s="111"/>
      <c r="H82" s="111"/>
      <c r="I82" s="111"/>
      <c r="J82" s="111"/>
      <c r="K82" s="111"/>
      <c r="L82" s="111"/>
      <c r="M82" s="54"/>
      <c r="N82" s="54"/>
    </row>
    <row r="83" spans="6:14" ht="13.5" thickBot="1">
      <c r="F83" s="111"/>
      <c r="G83" s="111"/>
      <c r="H83" s="111"/>
      <c r="I83" s="111"/>
      <c r="J83" s="111"/>
      <c r="K83" s="111"/>
      <c r="L83" s="111"/>
      <c r="M83" s="54"/>
      <c r="N83" s="54"/>
    </row>
    <row r="84" spans="6:26" ht="13.5" thickBot="1">
      <c r="F84" s="111"/>
      <c r="G84" s="111"/>
      <c r="H84" s="111"/>
      <c r="I84" s="111"/>
      <c r="J84" s="111"/>
      <c r="K84" s="111"/>
      <c r="L84" s="437" t="s">
        <v>150</v>
      </c>
      <c r="M84" s="438"/>
      <c r="N84" s="438"/>
      <c r="O84" s="438"/>
      <c r="P84" s="438"/>
      <c r="Q84" s="438"/>
      <c r="R84" s="438"/>
      <c r="S84" s="438"/>
      <c r="T84" s="438"/>
      <c r="U84" s="438"/>
      <c r="V84" s="438"/>
      <c r="W84" s="438"/>
      <c r="X84" s="438"/>
      <c r="Y84" s="438"/>
      <c r="Z84" s="439"/>
    </row>
    <row r="85" spans="2:26" ht="13.5" thickBot="1">
      <c r="B85" s="145" t="s">
        <v>136</v>
      </c>
      <c r="C85" s="146"/>
      <c r="D85" s="130">
        <f>HLOOKUP(D72*10+D82,O73:T81,VLOOKUP(D63,N76:T81,1)+3)</f>
        <v>4</v>
      </c>
      <c r="E85" s="2" t="s">
        <v>137</v>
      </c>
      <c r="G85" s="111"/>
      <c r="H85" s="111"/>
      <c r="I85" s="111"/>
      <c r="J85" s="111"/>
      <c r="K85" s="111"/>
      <c r="L85" s="432" t="s">
        <v>151</v>
      </c>
      <c r="M85" s="410" t="s">
        <v>152</v>
      </c>
      <c r="N85" s="411"/>
      <c r="O85" s="411"/>
      <c r="P85" s="411"/>
      <c r="Q85" s="411"/>
      <c r="R85" s="411"/>
      <c r="S85" s="411"/>
      <c r="T85" s="411"/>
      <c r="U85" s="411"/>
      <c r="V85" s="411"/>
      <c r="W85" s="411"/>
      <c r="X85" s="411"/>
      <c r="Y85" s="411"/>
      <c r="Z85" s="412"/>
    </row>
    <row r="86" spans="6:26" ht="13.5" thickBot="1">
      <c r="F86" s="111"/>
      <c r="G86" s="111"/>
      <c r="H86" s="111"/>
      <c r="I86" s="111"/>
      <c r="J86" s="111"/>
      <c r="K86" s="111"/>
      <c r="L86" s="433"/>
      <c r="M86" s="416"/>
      <c r="N86" s="417"/>
      <c r="O86" s="112">
        <v>1</v>
      </c>
      <c r="P86" s="112">
        <v>2</v>
      </c>
      <c r="Q86" s="112">
        <v>3</v>
      </c>
      <c r="R86" s="112">
        <v>4</v>
      </c>
      <c r="S86" s="112">
        <v>5</v>
      </c>
      <c r="T86" s="112">
        <v>6</v>
      </c>
      <c r="U86" s="112">
        <v>7</v>
      </c>
      <c r="V86" s="112">
        <v>8</v>
      </c>
      <c r="W86" s="112">
        <v>9</v>
      </c>
      <c r="X86" s="112">
        <v>10</v>
      </c>
      <c r="Y86" s="112">
        <v>11</v>
      </c>
      <c r="Z86" s="112">
        <v>12</v>
      </c>
    </row>
    <row r="87" spans="1:26" ht="13.5" thickBot="1">
      <c r="A87" s="22" t="s">
        <v>138</v>
      </c>
      <c r="F87" s="111"/>
      <c r="G87" s="111"/>
      <c r="H87" s="111"/>
      <c r="I87" s="111"/>
      <c r="J87" s="111"/>
      <c r="K87" s="111"/>
      <c r="L87" s="433"/>
      <c r="M87" s="144"/>
      <c r="N87" s="144">
        <v>1</v>
      </c>
      <c r="O87" s="112">
        <v>1</v>
      </c>
      <c r="P87" s="112">
        <v>1</v>
      </c>
      <c r="Q87" s="112">
        <v>1</v>
      </c>
      <c r="R87" s="112">
        <v>2</v>
      </c>
      <c r="S87" s="112">
        <v>3</v>
      </c>
      <c r="T87" s="112">
        <v>3</v>
      </c>
      <c r="U87" s="112">
        <v>4</v>
      </c>
      <c r="V87" s="112">
        <v>5</v>
      </c>
      <c r="W87" s="112">
        <v>6</v>
      </c>
      <c r="X87" s="112">
        <v>7</v>
      </c>
      <c r="Y87" s="112">
        <v>7</v>
      </c>
      <c r="Z87" s="112">
        <v>7</v>
      </c>
    </row>
    <row r="88" spans="1:26" ht="13.5" thickBot="1">
      <c r="A88" s="115" t="s">
        <v>139</v>
      </c>
      <c r="B88" s="116" t="s">
        <v>95</v>
      </c>
      <c r="C88" s="435" t="s">
        <v>144</v>
      </c>
      <c r="D88" s="436"/>
      <c r="F88" s="111"/>
      <c r="G88" s="111"/>
      <c r="H88" s="111"/>
      <c r="I88" s="111"/>
      <c r="J88" s="111"/>
      <c r="K88" s="111"/>
      <c r="L88" s="433"/>
      <c r="M88" s="144"/>
      <c r="N88" s="144">
        <v>2</v>
      </c>
      <c r="O88" s="112">
        <v>1</v>
      </c>
      <c r="P88" s="112">
        <v>2</v>
      </c>
      <c r="Q88" s="112">
        <v>2</v>
      </c>
      <c r="R88" s="112">
        <v>3</v>
      </c>
      <c r="S88" s="112">
        <v>4</v>
      </c>
      <c r="T88" s="112">
        <v>4</v>
      </c>
      <c r="U88" s="112">
        <v>5</v>
      </c>
      <c r="V88" s="112">
        <v>6</v>
      </c>
      <c r="W88" s="112">
        <v>6</v>
      </c>
      <c r="X88" s="112">
        <v>7</v>
      </c>
      <c r="Y88" s="112">
        <v>7</v>
      </c>
      <c r="Z88" s="112">
        <v>8</v>
      </c>
    </row>
    <row r="89" spans="1:26" ht="13.5" thickBot="1">
      <c r="A89" s="150" t="s">
        <v>140</v>
      </c>
      <c r="B89" s="151">
        <v>0</v>
      </c>
      <c r="C89" s="440" t="s">
        <v>145</v>
      </c>
      <c r="D89" s="441"/>
      <c r="F89" s="111"/>
      <c r="G89" s="111"/>
      <c r="H89" s="111"/>
      <c r="I89" s="111"/>
      <c r="J89" s="111"/>
      <c r="K89" s="111"/>
      <c r="L89" s="433"/>
      <c r="M89" s="144"/>
      <c r="N89" s="144">
        <v>3</v>
      </c>
      <c r="O89" s="112">
        <v>2</v>
      </c>
      <c r="P89" s="112">
        <v>3</v>
      </c>
      <c r="Q89" s="112">
        <v>3</v>
      </c>
      <c r="R89" s="112">
        <v>3</v>
      </c>
      <c r="S89" s="112">
        <v>4</v>
      </c>
      <c r="T89" s="112">
        <v>5</v>
      </c>
      <c r="U89" s="112">
        <v>6</v>
      </c>
      <c r="V89" s="112">
        <v>7</v>
      </c>
      <c r="W89" s="112">
        <v>7</v>
      </c>
      <c r="X89" s="112">
        <v>8</v>
      </c>
      <c r="Y89" s="112">
        <v>8</v>
      </c>
      <c r="Z89" s="112">
        <v>8</v>
      </c>
    </row>
    <row r="90" spans="1:26" ht="13.5" thickBot="1">
      <c r="A90" s="155" t="s">
        <v>141</v>
      </c>
      <c r="B90" s="112">
        <v>1</v>
      </c>
      <c r="C90" s="446" t="s">
        <v>147</v>
      </c>
      <c r="D90" s="447"/>
      <c r="F90" s="111"/>
      <c r="G90" s="111"/>
      <c r="H90" s="111"/>
      <c r="I90" s="111"/>
      <c r="J90" s="111"/>
      <c r="K90" s="111"/>
      <c r="L90" s="433"/>
      <c r="M90" s="144"/>
      <c r="N90" s="144">
        <v>4</v>
      </c>
      <c r="O90" s="112">
        <v>3</v>
      </c>
      <c r="P90" s="112">
        <v>4</v>
      </c>
      <c r="Q90" s="112">
        <v>4</v>
      </c>
      <c r="R90" s="112">
        <v>4</v>
      </c>
      <c r="S90" s="112">
        <v>5</v>
      </c>
      <c r="T90" s="112">
        <v>6</v>
      </c>
      <c r="U90" s="112">
        <v>7</v>
      </c>
      <c r="V90" s="112">
        <v>8</v>
      </c>
      <c r="W90" s="112">
        <v>8</v>
      </c>
      <c r="X90" s="112">
        <v>9</v>
      </c>
      <c r="Y90" s="112">
        <v>9</v>
      </c>
      <c r="Z90" s="112">
        <v>9</v>
      </c>
    </row>
    <row r="91" spans="1:26" ht="13.5" thickBot="1">
      <c r="A91" s="155" t="s">
        <v>142</v>
      </c>
      <c r="B91" s="112">
        <v>2</v>
      </c>
      <c r="C91" s="446" t="s">
        <v>146</v>
      </c>
      <c r="D91" s="447"/>
      <c r="F91" s="111"/>
      <c r="G91" s="111"/>
      <c r="H91" s="111"/>
      <c r="I91" s="111"/>
      <c r="J91" s="111"/>
      <c r="K91" s="111"/>
      <c r="L91" s="433"/>
      <c r="M91" s="144"/>
      <c r="N91" s="144">
        <v>5</v>
      </c>
      <c r="O91" s="112">
        <v>4</v>
      </c>
      <c r="P91" s="112">
        <v>4</v>
      </c>
      <c r="Q91" s="112">
        <v>4</v>
      </c>
      <c r="R91" s="112">
        <v>5</v>
      </c>
      <c r="S91" s="112">
        <v>6</v>
      </c>
      <c r="T91" s="112">
        <v>7</v>
      </c>
      <c r="U91" s="112">
        <v>8</v>
      </c>
      <c r="V91" s="112">
        <v>8</v>
      </c>
      <c r="W91" s="112">
        <v>9</v>
      </c>
      <c r="X91" s="112">
        <v>9</v>
      </c>
      <c r="Y91" s="112">
        <v>9</v>
      </c>
      <c r="Z91" s="112">
        <v>9</v>
      </c>
    </row>
    <row r="92" spans="1:26" ht="27.75" customHeight="1" thickBot="1">
      <c r="A92" s="141" t="s">
        <v>143</v>
      </c>
      <c r="B92" s="142">
        <v>3</v>
      </c>
      <c r="C92" s="448" t="s">
        <v>148</v>
      </c>
      <c r="D92" s="449"/>
      <c r="F92" s="111"/>
      <c r="G92" s="154"/>
      <c r="H92" s="111"/>
      <c r="I92" s="111"/>
      <c r="J92" s="111"/>
      <c r="K92" s="111"/>
      <c r="L92" s="433"/>
      <c r="M92" s="144"/>
      <c r="N92" s="144">
        <v>6</v>
      </c>
      <c r="O92" s="112">
        <v>6</v>
      </c>
      <c r="P92" s="112">
        <v>6</v>
      </c>
      <c r="Q92" s="112">
        <v>6</v>
      </c>
      <c r="R92" s="112">
        <v>7</v>
      </c>
      <c r="S92" s="112">
        <v>8</v>
      </c>
      <c r="T92" s="112">
        <v>8</v>
      </c>
      <c r="U92" s="112">
        <v>9</v>
      </c>
      <c r="V92" s="112">
        <v>9</v>
      </c>
      <c r="W92" s="112">
        <v>10</v>
      </c>
      <c r="X92" s="112">
        <v>10</v>
      </c>
      <c r="Y92" s="112">
        <v>10</v>
      </c>
      <c r="Z92" s="112">
        <v>10</v>
      </c>
    </row>
    <row r="93" spans="6:26" ht="13.5" thickBot="1">
      <c r="F93" s="111"/>
      <c r="G93" s="111"/>
      <c r="H93" s="111"/>
      <c r="I93" s="111"/>
      <c r="J93" s="111"/>
      <c r="K93" s="111"/>
      <c r="L93" s="433"/>
      <c r="M93" s="144"/>
      <c r="N93" s="144">
        <v>7</v>
      </c>
      <c r="O93" s="112">
        <v>7</v>
      </c>
      <c r="P93" s="112">
        <v>7</v>
      </c>
      <c r="Q93" s="112">
        <v>7</v>
      </c>
      <c r="R93" s="112">
        <v>8</v>
      </c>
      <c r="S93" s="112">
        <v>9</v>
      </c>
      <c r="T93" s="112">
        <v>9</v>
      </c>
      <c r="U93" s="112">
        <v>9</v>
      </c>
      <c r="V93" s="112">
        <v>10</v>
      </c>
      <c r="W93" s="112">
        <v>10</v>
      </c>
      <c r="X93" s="112">
        <v>11</v>
      </c>
      <c r="Y93" s="112">
        <v>11</v>
      </c>
      <c r="Z93" s="112">
        <v>11</v>
      </c>
    </row>
    <row r="94" spans="1:26" ht="13.5" thickBot="1">
      <c r="A94" s="128" t="s">
        <v>91</v>
      </c>
      <c r="B94" s="129">
        <v>1</v>
      </c>
      <c r="C94" s="167"/>
      <c r="D94" s="130">
        <f>B94</f>
        <v>1</v>
      </c>
      <c r="F94" s="111"/>
      <c r="G94" s="111"/>
      <c r="H94" s="111"/>
      <c r="I94" s="111"/>
      <c r="J94" s="111"/>
      <c r="K94" s="54"/>
      <c r="L94" s="433"/>
      <c r="M94" s="144"/>
      <c r="N94" s="144">
        <v>8</v>
      </c>
      <c r="O94" s="112">
        <v>8</v>
      </c>
      <c r="P94" s="112">
        <v>8</v>
      </c>
      <c r="Q94" s="112">
        <v>8</v>
      </c>
      <c r="R94" s="112">
        <v>9</v>
      </c>
      <c r="S94" s="112">
        <v>10</v>
      </c>
      <c r="T94" s="112">
        <v>10</v>
      </c>
      <c r="U94" s="112">
        <v>10</v>
      </c>
      <c r="V94" s="112">
        <v>10</v>
      </c>
      <c r="W94" s="112">
        <v>10</v>
      </c>
      <c r="X94" s="112">
        <v>11</v>
      </c>
      <c r="Y94" s="112">
        <v>11</v>
      </c>
      <c r="Z94" s="112">
        <v>11</v>
      </c>
    </row>
    <row r="95" spans="6:26" ht="13.5" thickBot="1">
      <c r="F95" s="111"/>
      <c r="G95" s="111"/>
      <c r="H95" s="111"/>
      <c r="I95" s="111"/>
      <c r="J95" s="54"/>
      <c r="L95" s="433"/>
      <c r="M95" s="144"/>
      <c r="N95" s="144">
        <v>9</v>
      </c>
      <c r="O95" s="112">
        <v>9</v>
      </c>
      <c r="P95" s="112">
        <v>9</v>
      </c>
      <c r="Q95" s="112">
        <v>9</v>
      </c>
      <c r="R95" s="112">
        <v>10</v>
      </c>
      <c r="S95" s="112">
        <v>10</v>
      </c>
      <c r="T95" s="112">
        <v>10</v>
      </c>
      <c r="U95" s="112">
        <v>11</v>
      </c>
      <c r="V95" s="112">
        <v>11</v>
      </c>
      <c r="W95" s="112">
        <v>11</v>
      </c>
      <c r="X95" s="112">
        <v>12</v>
      </c>
      <c r="Y95" s="112">
        <v>12</v>
      </c>
      <c r="Z95" s="112">
        <v>12</v>
      </c>
    </row>
    <row r="96" spans="2:26" ht="13.5" thickBot="1">
      <c r="B96" s="145" t="s">
        <v>149</v>
      </c>
      <c r="C96" s="146"/>
      <c r="D96" s="130">
        <f>D85+D94</f>
        <v>5</v>
      </c>
      <c r="F96" s="111"/>
      <c r="G96" s="111"/>
      <c r="H96" s="111"/>
      <c r="I96" s="111"/>
      <c r="L96" s="433"/>
      <c r="M96" s="144"/>
      <c r="N96" s="144">
        <v>10</v>
      </c>
      <c r="O96" s="112">
        <v>10</v>
      </c>
      <c r="P96" s="112">
        <v>10</v>
      </c>
      <c r="Q96" s="112">
        <v>10</v>
      </c>
      <c r="R96" s="112">
        <v>11</v>
      </c>
      <c r="S96" s="112">
        <v>11</v>
      </c>
      <c r="T96" s="112">
        <v>11</v>
      </c>
      <c r="U96" s="112">
        <v>11</v>
      </c>
      <c r="V96" s="112">
        <v>12</v>
      </c>
      <c r="W96" s="112">
        <v>12</v>
      </c>
      <c r="X96" s="112">
        <v>12</v>
      </c>
      <c r="Y96" s="112">
        <v>12</v>
      </c>
      <c r="Z96" s="112">
        <v>12</v>
      </c>
    </row>
    <row r="97" spans="6:26" ht="13.5" thickBot="1">
      <c r="F97" s="111"/>
      <c r="G97" s="111"/>
      <c r="H97" s="111"/>
      <c r="I97" s="111"/>
      <c r="L97" s="433"/>
      <c r="M97" s="144"/>
      <c r="N97" s="144">
        <v>11</v>
      </c>
      <c r="O97" s="112">
        <v>11</v>
      </c>
      <c r="P97" s="112">
        <v>11</v>
      </c>
      <c r="Q97" s="112">
        <v>11</v>
      </c>
      <c r="R97" s="112">
        <v>11</v>
      </c>
      <c r="S97" s="112">
        <v>12</v>
      </c>
      <c r="T97" s="112">
        <v>12</v>
      </c>
      <c r="U97" s="112">
        <v>12</v>
      </c>
      <c r="V97" s="112">
        <v>12</v>
      </c>
      <c r="W97" s="112">
        <v>12</v>
      </c>
      <c r="X97" s="112">
        <v>12</v>
      </c>
      <c r="Y97" s="112">
        <v>12</v>
      </c>
      <c r="Z97" s="112">
        <v>12</v>
      </c>
    </row>
    <row r="98" spans="6:26" ht="13.5" thickBot="1">
      <c r="F98" s="111"/>
      <c r="G98" s="111"/>
      <c r="H98" s="111"/>
      <c r="I98" s="111"/>
      <c r="L98" s="434"/>
      <c r="M98" s="144"/>
      <c r="N98" s="144">
        <v>12</v>
      </c>
      <c r="O98" s="112">
        <v>12</v>
      </c>
      <c r="P98" s="112">
        <v>12</v>
      </c>
      <c r="Q98" s="112">
        <v>12</v>
      </c>
      <c r="R98" s="112">
        <v>12</v>
      </c>
      <c r="S98" s="112">
        <v>12</v>
      </c>
      <c r="T98" s="112">
        <v>12</v>
      </c>
      <c r="U98" s="112">
        <v>12</v>
      </c>
      <c r="V98" s="112">
        <v>12</v>
      </c>
      <c r="W98" s="112">
        <v>12</v>
      </c>
      <c r="X98" s="112">
        <v>12</v>
      </c>
      <c r="Y98" s="112">
        <v>12</v>
      </c>
      <c r="Z98" s="112">
        <v>12</v>
      </c>
    </row>
    <row r="99" spans="2:9" ht="13.5" thickBot="1">
      <c r="B99" s="145" t="s">
        <v>153</v>
      </c>
      <c r="C99" s="146"/>
      <c r="D99" s="130">
        <f>HLOOKUP(D96,N86:Z98,VLOOKUP(D47,N86:Z98,1)+1)</f>
        <v>10</v>
      </c>
      <c r="E99" s="2" t="s">
        <v>154</v>
      </c>
      <c r="F99" s="111"/>
      <c r="G99" s="111"/>
      <c r="H99" s="111"/>
      <c r="I99" s="111"/>
    </row>
    <row r="100" spans="6:9" ht="12.75">
      <c r="F100" s="111"/>
      <c r="G100" s="111"/>
      <c r="H100" s="111"/>
      <c r="I100" s="111"/>
    </row>
    <row r="101" spans="6:9" ht="12.75">
      <c r="F101" s="54"/>
      <c r="G101" s="54"/>
      <c r="H101" s="54"/>
      <c r="I101" s="54"/>
    </row>
    <row r="102" ht="13.5" thickBot="1">
      <c r="A102" s="22" t="s">
        <v>157</v>
      </c>
    </row>
    <row r="103" spans="1:4" ht="13.5" thickBot="1">
      <c r="A103" s="115" t="s">
        <v>155</v>
      </c>
      <c r="B103" s="116" t="s">
        <v>95</v>
      </c>
      <c r="C103" s="435" t="s">
        <v>144</v>
      </c>
      <c r="D103" s="436"/>
    </row>
    <row r="104" spans="1:4" ht="21.75" customHeight="1" thickBot="1">
      <c r="A104" s="168" t="s">
        <v>162</v>
      </c>
      <c r="B104" s="169">
        <v>1</v>
      </c>
      <c r="C104" s="442" t="s">
        <v>161</v>
      </c>
      <c r="D104" s="443"/>
    </row>
    <row r="105" spans="1:4" ht="22.5" customHeight="1" thickBot="1">
      <c r="A105" s="170" t="s">
        <v>158</v>
      </c>
      <c r="B105" s="171">
        <v>1</v>
      </c>
      <c r="C105" s="444" t="s">
        <v>159</v>
      </c>
      <c r="D105" s="445"/>
    </row>
    <row r="106" spans="1:4" ht="13.5" thickBot="1">
      <c r="A106" s="172" t="s">
        <v>156</v>
      </c>
      <c r="B106" s="142">
        <v>1</v>
      </c>
      <c r="C106" s="427" t="s">
        <v>160</v>
      </c>
      <c r="D106" s="428"/>
    </row>
    <row r="107" ht="13.5" thickBot="1"/>
    <row r="108" spans="1:2" ht="13.5" thickBot="1">
      <c r="A108" s="128" t="s">
        <v>91</v>
      </c>
      <c r="B108" s="129">
        <v>1</v>
      </c>
    </row>
    <row r="112" ht="13.5" thickBot="1"/>
    <row r="113" spans="2:7" ht="13.5" thickTop="1">
      <c r="B113" s="5" t="s">
        <v>2</v>
      </c>
      <c r="C113" s="90"/>
      <c r="D113" s="173" t="str">
        <f>D5</f>
        <v>Clinica "La Esperanza"</v>
      </c>
      <c r="E113" s="174"/>
      <c r="F113" s="174"/>
      <c r="G113" s="175"/>
    </row>
    <row r="114" spans="2:7" ht="12.75">
      <c r="B114" s="10" t="s">
        <v>3</v>
      </c>
      <c r="C114" s="54"/>
      <c r="D114" s="176" t="str">
        <f>D6</f>
        <v>Elaborador</v>
      </c>
      <c r="E114" s="177"/>
      <c r="F114" s="177"/>
      <c r="G114" s="178"/>
    </row>
    <row r="115" spans="2:7" ht="13.5" thickBot="1">
      <c r="B115" s="15" t="s">
        <v>4</v>
      </c>
      <c r="C115" s="96"/>
      <c r="D115" s="179" t="str">
        <f>D7</f>
        <v>suministro</v>
      </c>
      <c r="E115" s="180"/>
      <c r="F115" s="180"/>
      <c r="G115" s="181"/>
    </row>
    <row r="116" ht="13.5" thickTop="1"/>
    <row r="117" ht="13.5" thickBot="1"/>
    <row r="118" spans="2:4" ht="13.5" thickBot="1">
      <c r="B118" s="145" t="s">
        <v>163</v>
      </c>
      <c r="C118" s="146"/>
      <c r="D118" s="130">
        <f>B108+D99</f>
        <v>11</v>
      </c>
    </row>
    <row r="120" ht="15.75" thickBot="1">
      <c r="B120" s="182" t="s">
        <v>177</v>
      </c>
    </row>
    <row r="121" spans="1:15" ht="16.5" thickBot="1">
      <c r="A121" s="3" t="str">
        <f>"Este coeficiente final REBA corresponde a un nivel de acción "&amp;M127</f>
        <v>Este coeficiente final REBA corresponde a un nivel de acción 4</v>
      </c>
      <c r="B121" s="114"/>
      <c r="K121" s="2">
        <v>1</v>
      </c>
      <c r="L121" s="183">
        <v>0</v>
      </c>
      <c r="M121" s="184">
        <v>1</v>
      </c>
      <c r="N121" s="183" t="s">
        <v>182</v>
      </c>
      <c r="O121" s="183" t="s">
        <v>187</v>
      </c>
    </row>
    <row r="122" spans="1:15" ht="16.5" thickBot="1">
      <c r="A122" s="3" t="str">
        <f>"con un nivel de riesgo "&amp;O127&amp;" y con nivel de intervención y análisis "&amp;P127</f>
        <v>con un nivel de riesgo MUY ALTO y con nivel de intervención y análisis ACTUACION INMEDIATA</v>
      </c>
      <c r="B122" s="114"/>
      <c r="K122" s="2">
        <v>2</v>
      </c>
      <c r="L122" s="183">
        <v>1</v>
      </c>
      <c r="M122" s="184" t="s">
        <v>178</v>
      </c>
      <c r="N122" s="183" t="s">
        <v>183</v>
      </c>
      <c r="O122" s="183" t="s">
        <v>188</v>
      </c>
    </row>
    <row r="123" spans="11:15" ht="13.5" thickBot="1">
      <c r="K123" s="2">
        <v>4</v>
      </c>
      <c r="L123" s="183">
        <v>2</v>
      </c>
      <c r="M123" s="184" t="s">
        <v>179</v>
      </c>
      <c r="N123" s="183" t="s">
        <v>184</v>
      </c>
      <c r="O123" s="183" t="s">
        <v>174</v>
      </c>
    </row>
    <row r="124" spans="2:15" ht="13.5" thickBot="1">
      <c r="B124" s="2" t="s">
        <v>198</v>
      </c>
      <c r="K124" s="2">
        <v>8</v>
      </c>
      <c r="L124" s="183">
        <v>3</v>
      </c>
      <c r="M124" s="184" t="s">
        <v>180</v>
      </c>
      <c r="N124" s="183" t="s">
        <v>185</v>
      </c>
      <c r="O124" s="183" t="s">
        <v>189</v>
      </c>
    </row>
    <row r="125" spans="2:15" ht="39" thickBot="1">
      <c r="B125" s="185" t="s">
        <v>164</v>
      </c>
      <c r="C125" s="186" t="s">
        <v>95</v>
      </c>
      <c r="D125" s="186" t="s">
        <v>165</v>
      </c>
      <c r="E125" s="187" t="s">
        <v>166</v>
      </c>
      <c r="K125" s="2">
        <v>11</v>
      </c>
      <c r="L125" s="183">
        <v>4</v>
      </c>
      <c r="M125" s="184" t="s">
        <v>181</v>
      </c>
      <c r="N125" s="183" t="s">
        <v>186</v>
      </c>
      <c r="O125" s="183" t="s">
        <v>190</v>
      </c>
    </row>
    <row r="126" spans="2:5" ht="13.5" thickBot="1">
      <c r="B126" s="188">
        <v>0</v>
      </c>
      <c r="C126" s="189">
        <v>1</v>
      </c>
      <c r="D126" s="112" t="s">
        <v>167</v>
      </c>
      <c r="E126" s="190" t="s">
        <v>168</v>
      </c>
    </row>
    <row r="127" spans="2:16" ht="26.25" thickBot="1">
      <c r="B127" s="188">
        <v>1</v>
      </c>
      <c r="C127" s="189" t="s">
        <v>178</v>
      </c>
      <c r="D127" s="112" t="s">
        <v>169</v>
      </c>
      <c r="E127" s="190" t="s">
        <v>170</v>
      </c>
      <c r="L127" s="2">
        <f>VLOOKUP($D$118,$K$121:$O$125,1)</f>
        <v>11</v>
      </c>
      <c r="M127" s="2">
        <f>VLOOKUP($D$118,$K$121:$O$125,2)</f>
        <v>4</v>
      </c>
      <c r="N127" s="2" t="str">
        <f>VLOOKUP($D$118,$K$121:$O$125,3)</f>
        <v>11-15</v>
      </c>
      <c r="O127" s="2" t="str">
        <f>VLOOKUP($D$118,$K$121:$O$125,4)</f>
        <v>MUY ALTO</v>
      </c>
      <c r="P127" s="2" t="str">
        <f>VLOOKUP($D$118,$K$121:$O$125,5)</f>
        <v>ACTUACION INMEDIATA</v>
      </c>
    </row>
    <row r="128" spans="2:5" ht="13.5" thickBot="1">
      <c r="B128" s="188">
        <v>2</v>
      </c>
      <c r="C128" s="189" t="s">
        <v>179</v>
      </c>
      <c r="D128" s="112" t="s">
        <v>171</v>
      </c>
      <c r="E128" s="190" t="s">
        <v>172</v>
      </c>
    </row>
    <row r="129" spans="2:5" ht="26.25" thickBot="1">
      <c r="B129" s="188">
        <v>3</v>
      </c>
      <c r="C129" s="189" t="s">
        <v>180</v>
      </c>
      <c r="D129" s="112" t="s">
        <v>173</v>
      </c>
      <c r="E129" s="190" t="s">
        <v>174</v>
      </c>
    </row>
    <row r="130" spans="2:5" ht="26.25" thickBot="1">
      <c r="B130" s="191">
        <v>4</v>
      </c>
      <c r="C130" s="192" t="s">
        <v>181</v>
      </c>
      <c r="D130" s="126" t="s">
        <v>175</v>
      </c>
      <c r="E130" s="193" t="s">
        <v>176</v>
      </c>
    </row>
    <row r="133" ht="20.25">
      <c r="B133" s="194"/>
    </row>
    <row r="134" ht="13.5" customHeight="1"/>
    <row r="135" ht="13.5" customHeight="1">
      <c r="A135" s="195"/>
    </row>
    <row r="137" spans="1:8" ht="15">
      <c r="A137" s="196" t="s">
        <v>80</v>
      </c>
      <c r="G137" s="465" t="s">
        <v>108</v>
      </c>
      <c r="H137" s="465"/>
    </row>
    <row r="139" spans="3:4" ht="18">
      <c r="C139" s="195" t="s">
        <v>199</v>
      </c>
      <c r="D139" s="195" t="s">
        <v>199</v>
      </c>
    </row>
    <row r="143" spans="3:4" ht="12.75">
      <c r="C143" s="79" t="s">
        <v>200</v>
      </c>
      <c r="D143" s="79" t="s">
        <v>139</v>
      </c>
    </row>
    <row r="145" spans="2:5" ht="15.75">
      <c r="B145" s="75" t="s">
        <v>201</v>
      </c>
      <c r="E145" s="74" t="s">
        <v>202</v>
      </c>
    </row>
    <row r="149" ht="15.75">
      <c r="C149" s="75" t="s">
        <v>203</v>
      </c>
    </row>
    <row r="154" ht="15.75">
      <c r="E154" s="113" t="s">
        <v>204</v>
      </c>
    </row>
    <row r="159" ht="18">
      <c r="E159" s="197" t="s">
        <v>205</v>
      </c>
    </row>
  </sheetData>
  <sheetProtection password="C2E1" sheet="1" objects="1" scenarios="1"/>
  <mergeCells count="54">
    <mergeCell ref="G137:H137"/>
    <mergeCell ref="AC40:AD40"/>
    <mergeCell ref="AB34:AP34"/>
    <mergeCell ref="AB35:AB48"/>
    <mergeCell ref="AC35:AP35"/>
    <mergeCell ref="AC41:AD41"/>
    <mergeCell ref="AC42:AD42"/>
    <mergeCell ref="AC43:AD43"/>
    <mergeCell ref="AC44:AD44"/>
    <mergeCell ref="AB2:AO2"/>
    <mergeCell ref="AB3:AO3"/>
    <mergeCell ref="AB15:AC16"/>
    <mergeCell ref="AD15:AI15"/>
    <mergeCell ref="AD16:AF16"/>
    <mergeCell ref="AG16:AI16"/>
    <mergeCell ref="AB6:AC6"/>
    <mergeCell ref="C90:D90"/>
    <mergeCell ref="C91:D91"/>
    <mergeCell ref="C92:D92"/>
    <mergeCell ref="C58:C61"/>
    <mergeCell ref="C14:C16"/>
    <mergeCell ref="A56:C56"/>
    <mergeCell ref="AC45:AD45"/>
    <mergeCell ref="AC46:AD46"/>
    <mergeCell ref="AC47:AD47"/>
    <mergeCell ref="AB7:AB11"/>
    <mergeCell ref="AB17:AC17"/>
    <mergeCell ref="AB18:AB23"/>
    <mergeCell ref="C88:D88"/>
    <mergeCell ref="L84:Z84"/>
    <mergeCell ref="L85:L98"/>
    <mergeCell ref="M85:Z85"/>
    <mergeCell ref="M86:N86"/>
    <mergeCell ref="C89:D89"/>
    <mergeCell ref="AC48:AD48"/>
    <mergeCell ref="B69:B70"/>
    <mergeCell ref="A77:A78"/>
    <mergeCell ref="B77:B78"/>
    <mergeCell ref="C78:C80"/>
    <mergeCell ref="A79:A80"/>
    <mergeCell ref="C106:D106"/>
    <mergeCell ref="C103:D103"/>
    <mergeCell ref="C104:D104"/>
    <mergeCell ref="C105:D105"/>
    <mergeCell ref="C41:C43"/>
    <mergeCell ref="AB4:AC5"/>
    <mergeCell ref="AD4:AO4"/>
    <mergeCell ref="AD5:AG5"/>
    <mergeCell ref="AH5:AK5"/>
    <mergeCell ref="AL5:AO5"/>
    <mergeCell ref="AC36:AD36"/>
    <mergeCell ref="AC37:AD37"/>
    <mergeCell ref="AC38:AD38"/>
    <mergeCell ref="AC39:AD39"/>
  </mergeCells>
  <dataValidations count="8">
    <dataValidation type="whole" allowBlank="1" showInputMessage="1" showErrorMessage="1" sqref="C27 C45 C82 C94">
      <formula1>0</formula1>
      <formula2>1</formula2>
    </dataValidation>
    <dataValidation type="whole" allowBlank="1" showInputMessage="1" showErrorMessage="1" sqref="B27 B72 B82">
      <formula1>1</formula1>
      <formula2>2</formula2>
    </dataValidation>
    <dataValidation type="whole" allowBlank="1" showErrorMessage="1" prompt="Correccion" error="Valor fuera de límites&#10;" sqref="C19">
      <formula1>0</formula1>
      <formula2>1</formula2>
    </dataValidation>
    <dataValidation type="whole" allowBlank="1" showInputMessage="1" showErrorMessage="1" error="Valor fuera de límites" sqref="B19">
      <formula1>1</formula1>
      <formula2>4</formula2>
    </dataValidation>
    <dataValidation type="whole" allowBlank="1" showInputMessage="1" showErrorMessage="1" sqref="B45">
      <formula1>0</formula1>
      <formula2>2</formula2>
    </dataValidation>
    <dataValidation type="whole" allowBlank="1" showInputMessage="1" showErrorMessage="1" sqref="B63">
      <formula1>1</formula1>
      <formula2>4</formula2>
    </dataValidation>
    <dataValidation type="whole" allowBlank="1" showInputMessage="1" showErrorMessage="1" sqref="C63">
      <formula1>-1</formula1>
      <formula2>2</formula2>
    </dataValidation>
    <dataValidation type="whole" allowBlank="1" showInputMessage="1" showErrorMessage="1" sqref="B94 B108">
      <formula1>0</formula1>
      <formula2>3</formula2>
    </dataValidation>
  </dataValidations>
  <printOptions/>
  <pageMargins left="0.75" right="0.75" top="1" bottom="1" header="0" footer="0"/>
  <pageSetup horizontalDpi="600" verticalDpi="600" orientation="portrait" paperSize="9" r:id="rId3"/>
  <rowBreaks count="1" manualBreakCount="1">
    <brk id="52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L21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1" max="16384" width="11.421875" style="2" customWidth="1"/>
  </cols>
  <sheetData>
    <row r="1" spans="1:12" ht="13.5" thickBot="1">
      <c r="A1" s="286"/>
      <c r="B1" s="287"/>
      <c r="C1" s="236"/>
      <c r="D1" s="236"/>
      <c r="E1" s="236"/>
      <c r="F1" s="236"/>
      <c r="G1" s="236"/>
      <c r="H1" s="236"/>
      <c r="I1" s="236"/>
      <c r="J1" s="236"/>
      <c r="K1" s="288"/>
      <c r="L1" s="286"/>
    </row>
    <row r="2" spans="1:12" ht="13.5" thickBot="1">
      <c r="A2" s="289"/>
      <c r="B2" s="287"/>
      <c r="C2" s="236"/>
      <c r="D2" s="236"/>
      <c r="E2" s="236"/>
      <c r="F2" s="236"/>
      <c r="G2" s="236"/>
      <c r="H2" s="236"/>
      <c r="I2" s="236"/>
      <c r="J2" s="236"/>
      <c r="K2" s="288"/>
      <c r="L2" s="289"/>
    </row>
    <row r="3" spans="1:12" ht="13.5" thickBot="1">
      <c r="A3" s="289"/>
      <c r="B3" s="287"/>
      <c r="C3" s="236"/>
      <c r="D3" s="236"/>
      <c r="E3" s="236"/>
      <c r="F3" s="236"/>
      <c r="G3" s="236"/>
      <c r="H3" s="236"/>
      <c r="I3" s="236"/>
      <c r="J3" s="236"/>
      <c r="K3" s="288"/>
      <c r="L3" s="289"/>
    </row>
    <row r="4" spans="1:12" ht="13.5" thickBot="1">
      <c r="A4" s="289"/>
      <c r="B4" s="287"/>
      <c r="C4" s="236"/>
      <c r="D4" s="236"/>
      <c r="E4" s="236"/>
      <c r="F4" s="236"/>
      <c r="G4" s="236"/>
      <c r="H4" s="236"/>
      <c r="I4" s="236"/>
      <c r="J4" s="236"/>
      <c r="K4" s="288"/>
      <c r="L4" s="289"/>
    </row>
    <row r="5" spans="1:12" ht="13.5" thickBot="1">
      <c r="A5" s="219"/>
      <c r="B5" s="290"/>
      <c r="C5" s="291"/>
      <c r="D5" s="291"/>
      <c r="E5" s="291"/>
      <c r="F5" s="291"/>
      <c r="G5" s="291"/>
      <c r="H5" s="291"/>
      <c r="I5" s="291"/>
      <c r="J5" s="291"/>
      <c r="K5" s="292"/>
      <c r="L5" s="219"/>
    </row>
    <row r="6" ht="13.5" thickBot="1"/>
    <row r="7" spans="1:12" ht="12.75">
      <c r="A7" s="327">
        <v>20</v>
      </c>
      <c r="B7" s="328">
        <v>20</v>
      </c>
      <c r="C7" s="328">
        <v>25</v>
      </c>
      <c r="D7" s="328">
        <v>75</v>
      </c>
      <c r="E7" s="328">
        <v>25</v>
      </c>
      <c r="F7" s="328">
        <v>175</v>
      </c>
      <c r="G7" s="328">
        <v>5</v>
      </c>
      <c r="H7" s="328">
        <v>0</v>
      </c>
      <c r="I7" s="328">
        <v>0</v>
      </c>
      <c r="J7" s="328">
        <v>1</v>
      </c>
      <c r="K7" s="328">
        <v>1.5</v>
      </c>
      <c r="L7" s="329" t="s">
        <v>305</v>
      </c>
    </row>
    <row r="8" spans="1:12" ht="12.75">
      <c r="A8" s="330">
        <v>25</v>
      </c>
      <c r="B8" s="331">
        <v>25</v>
      </c>
      <c r="C8" s="331">
        <v>30</v>
      </c>
      <c r="D8" s="331">
        <v>75</v>
      </c>
      <c r="E8" s="331">
        <v>30</v>
      </c>
      <c r="F8" s="331">
        <v>80</v>
      </c>
      <c r="G8" s="331">
        <v>5</v>
      </c>
      <c r="H8" s="331">
        <v>0</v>
      </c>
      <c r="I8" s="331">
        <v>0</v>
      </c>
      <c r="J8" s="331">
        <v>2</v>
      </c>
      <c r="K8" s="331">
        <v>1.5</v>
      </c>
      <c r="L8" s="332" t="s">
        <v>314</v>
      </c>
    </row>
    <row r="9" spans="1:12" ht="12.75">
      <c r="A9" s="330">
        <v>15</v>
      </c>
      <c r="B9" s="331">
        <v>15</v>
      </c>
      <c r="C9" s="331">
        <v>30</v>
      </c>
      <c r="D9" s="331">
        <v>75</v>
      </c>
      <c r="E9" s="331">
        <v>30</v>
      </c>
      <c r="F9" s="331">
        <v>80</v>
      </c>
      <c r="G9" s="331">
        <v>5</v>
      </c>
      <c r="H9" s="331">
        <v>0</v>
      </c>
      <c r="I9" s="331">
        <v>45</v>
      </c>
      <c r="J9" s="331">
        <v>2</v>
      </c>
      <c r="K9" s="331">
        <v>1.5</v>
      </c>
      <c r="L9" s="332" t="s">
        <v>305</v>
      </c>
    </row>
    <row r="10" spans="1:12" s="342" customFormat="1" ht="12.75">
      <c r="A10" s="341" t="s">
        <v>316</v>
      </c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</row>
    <row r="11" spans="1:12" s="60" customFormat="1" ht="12.75">
      <c r="A11" s="340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</row>
    <row r="13" spans="3:10" ht="15.75">
      <c r="C13" s="337" t="s">
        <v>315</v>
      </c>
      <c r="D13" s="338"/>
      <c r="E13" s="338"/>
      <c r="F13" s="338"/>
      <c r="G13" s="338"/>
      <c r="H13" s="338"/>
      <c r="I13" s="338"/>
      <c r="J13" s="339"/>
    </row>
    <row r="14" ht="15.75">
      <c r="C14" s="113"/>
    </row>
    <row r="15" spans="3:9" ht="15.75">
      <c r="C15" s="352"/>
      <c r="D15" s="111"/>
      <c r="E15" s="111"/>
      <c r="F15" s="111"/>
      <c r="G15" s="111"/>
      <c r="H15" s="111"/>
      <c r="I15" s="111"/>
    </row>
    <row r="16" spans="3:9" ht="13.5" customHeight="1">
      <c r="C16" s="466"/>
      <c r="D16" s="467"/>
      <c r="E16" s="467"/>
      <c r="F16" s="467"/>
      <c r="G16" s="467"/>
      <c r="H16" s="467"/>
      <c r="I16" s="467"/>
    </row>
    <row r="17" spans="3:9" ht="12.75">
      <c r="C17" s="467"/>
      <c r="D17" s="467"/>
      <c r="E17" s="467"/>
      <c r="F17" s="467"/>
      <c r="G17" s="467"/>
      <c r="H17" s="467"/>
      <c r="I17" s="467"/>
    </row>
    <row r="18" spans="3:9" ht="12.75">
      <c r="C18" s="467"/>
      <c r="D18" s="467"/>
      <c r="E18" s="467"/>
      <c r="F18" s="467"/>
      <c r="G18" s="467"/>
      <c r="H18" s="467"/>
      <c r="I18" s="467"/>
    </row>
    <row r="19" spans="3:9" ht="18">
      <c r="C19" s="353"/>
      <c r="D19" s="111"/>
      <c r="E19" s="354"/>
      <c r="F19" s="353"/>
      <c r="G19" s="353"/>
      <c r="H19" s="353"/>
      <c r="I19" s="353"/>
    </row>
    <row r="20" spans="3:9" ht="18">
      <c r="C20" s="353"/>
      <c r="D20" s="111"/>
      <c r="E20" s="355"/>
      <c r="F20" s="353"/>
      <c r="G20" s="353"/>
      <c r="H20" s="353"/>
      <c r="I20" s="353"/>
    </row>
    <row r="21" spans="3:9" ht="12.75">
      <c r="C21" s="111"/>
      <c r="D21" s="111"/>
      <c r="E21" s="111"/>
      <c r="F21" s="111"/>
      <c r="G21" s="111"/>
      <c r="H21" s="111"/>
      <c r="I21" s="111"/>
    </row>
  </sheetData>
  <sheetProtection/>
  <mergeCells count="1">
    <mergeCell ref="C16:I18"/>
  </mergeCells>
  <dataValidations count="2">
    <dataValidation type="list" allowBlank="1" showInputMessage="1" showErrorMessage="1" sqref="L7:L11">
      <formula1>"bueno,regular,malo"</formula1>
    </dataValidation>
    <dataValidation type="decimal" allowBlank="1" showInputMessage="1" showErrorMessage="1" sqref="K7:K11">
      <formula1>0</formula1>
      <formula2>8</formula2>
    </dataValidation>
  </dataValidation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WINDOWS98</dc:creator>
  <cp:keywords/>
  <dc:description/>
  <cp:lastModifiedBy>supervisor</cp:lastModifiedBy>
  <cp:lastPrinted>2004-12-11T12:08:34Z</cp:lastPrinted>
  <dcterms:created xsi:type="dcterms:W3CDTF">2004-12-07T11:31:43Z</dcterms:created>
  <dcterms:modified xsi:type="dcterms:W3CDTF">2010-02-26T10:35:35Z</dcterms:modified>
  <cp:category/>
  <cp:version/>
  <cp:contentType/>
  <cp:contentStatus/>
</cp:coreProperties>
</file>